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chartsheets/sheet1.xml" ContentType="application/vnd.openxmlformats-officedocument.spreadsheetml.chart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chartsheets/sheet2.xml" ContentType="application/vnd.openxmlformats-officedocument.spreadsheetml.chartsheet+xml"/>
  <Override PartName="/xl/chartsheets/sheet3.xml" ContentType="application/vnd.openxmlformats-officedocument.spreadsheetml.chartsheet+xml"/>
  <Override PartName="/xl/worksheets/sheet10.xml" ContentType="application/vnd.openxmlformats-officedocument.spreadsheetml.worksheet+xml"/>
  <Override PartName="/xl/chartsheets/sheet4.xml" ContentType="application/vnd.openxmlformats-officedocument.spreadsheetml.chart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threadedComments/threadedComment1.xml" ContentType="application/vnd.ms-excel.threadedcomments+xml"/>
  <Override PartName="/xl/comments2.xml" ContentType="application/vnd.openxmlformats-officedocument.spreadsheetml.comments+xml"/>
  <Override PartName="/xl/threadedComments/threadedComment2.xml" ContentType="application/vnd.ms-excel.threadedcomments+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5.xml" ContentType="application/vnd.openxmlformats-officedocument.drawingml.chartshapes+xml"/>
  <Override PartName="/xl/drawings/drawing6.xml" ContentType="application/vnd.openxmlformats-officedocument.drawing+xml"/>
  <Override PartName="/xl/comments3.xml" ContentType="application/vnd.openxmlformats-officedocument.spreadsheetml.comments+xml"/>
  <Override PartName="/xl/threadedComments/threadedComment3.xml" ContentType="application/vnd.ms-excel.threadedcomments+xml"/>
  <Override PartName="/xl/drawings/drawing7.xml" ContentType="application/vnd.openxmlformats-officedocument.drawing+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drawings/drawing8.xml" ContentType="application/vnd.openxmlformats-officedocument.drawing+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drawings/drawing9.xml" ContentType="application/vnd.openxmlformats-officedocument.drawing+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persons/person.xml" ContentType="application/vnd.ms-excel.person+xml"/>
  <Override PartName="/xl/calcChain.xml" ContentType="application/vnd.openxmlformats-officedocument.spreadsheetml.calcChain+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codeName="{4D1C537B-E38A-612A-F078-A93A15B4B7F4}"/>
  <workbookPr codeName="ThisWorkbook" defaultThemeVersion="166925"/>
  <mc:AlternateContent xmlns:mc="http://schemas.openxmlformats.org/markup-compatibility/2006">
    <mc:Choice Requires="x15">
      <x15ac:absPath xmlns:x15ac="http://schemas.microsoft.com/office/spreadsheetml/2010/11/ac" url="C:\WORK\Paper_Article\WATERSA\2021\Jacobs_Crouch_Ilemobade_DuPlessis\"/>
    </mc:Choice>
  </mc:AlternateContent>
  <xr:revisionPtr revIDLastSave="0" documentId="13_ncr:1_{1B3144B7-CC10-4448-861F-8DB6FBB8CE9E}" xr6:coauthVersionLast="47" xr6:coauthVersionMax="47" xr10:uidLastSave="{00000000-0000-0000-0000-000000000000}"/>
  <bookViews>
    <workbookView xWindow="-108" yWindow="-108" windowWidth="23256" windowHeight="12576" xr2:uid="{00000000-000D-0000-FFFF-FFFF00000000}"/>
  </bookViews>
  <sheets>
    <sheet name="Inputs" sheetId="12" r:id="rId1"/>
    <sheet name="Input_Values" sheetId="23" state="hidden" r:id="rId2"/>
    <sheet name="PropertyValue" sheetId="22" state="hidden" r:id="rId3"/>
    <sheet name="Climate_regions" sheetId="2" state="hidden" r:id="rId4"/>
    <sheet name="PPH (2)" sheetId="9" state="hidden" r:id="rId5"/>
    <sheet name="PPH" sheetId="3" state="hidden" r:id="rId6"/>
    <sheet name="PPH Consumption Graph" sheetId="7" state="hidden" r:id="rId7"/>
    <sheet name="Usage_Level" sheetId="4" state="hidden" r:id="rId8"/>
    <sheet name="CABs" sheetId="21" state="hidden" r:id="rId9"/>
    <sheet name="Levels_of_service" sheetId="1" state="hidden" r:id="rId10"/>
    <sheet name="PPH - Low" sheetId="19" state="hidden" r:id="rId11"/>
    <sheet name="PPH - High" sheetId="20" state="hidden" r:id="rId12"/>
    <sheet name="Household Size Data" sheetId="14" state="hidden" r:id="rId13"/>
    <sheet name="Household Size Summary" sheetId="18" state="hidden" r:id="rId14"/>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GoalSeekTargetValue" hidden="1">0</definedName>
    <definedName name="_AtRisk_SimSetting_LiveUpdate" hidden="1">TRUE</definedName>
    <definedName name="_AtRisk_SimSetting_LiveUpdatePeriod" hidden="1">-1</definedName>
    <definedName name="_AtRisk_SimSetting_MacroMode" hidden="1">0</definedName>
    <definedName name="_AtRisk_SimSetting_MacroRecalculationBehavior" hidden="1">0</definedName>
    <definedName name="_AtRisk_SimSetting_MultipleCPUManualCount" hidden="1">4</definedName>
    <definedName name="_AtRisk_SimSetting_MultipleCPUMode" hidden="1">0</definedName>
    <definedName name="_AtRisk_SimSetting_RandomNumberGenerator" hidden="1">0</definedName>
    <definedName name="_AtRisk_SimSetting_ReportOptionCustomItemCumulativeOverlay01" hidden="1">0</definedName>
    <definedName name="_AtRisk_SimSetting_ReportOptionCustomItemCumulativeOverlay02" hidden="1">0</definedName>
    <definedName name="_AtRisk_SimSetting_ReportOptionCustomItemCumulativeOverlay03" hidden="1">0</definedName>
    <definedName name="_AtRisk_SimSetting_ReportOptionCustomItemCumulativeOverlay04" hidden="1">0</definedName>
    <definedName name="_AtRisk_SimSetting_ReportOptionCustomItemCumulativeOverlay05" hidden="1">0</definedName>
    <definedName name="_AtRisk_SimSetting_ReportOptionCustomItemCumulativeOverlay06" hidden="1">0</definedName>
    <definedName name="_AtRisk_SimSetting_ReportOptionCustomItemDistributionFormat01" hidden="1">1</definedName>
    <definedName name="_AtRisk_SimSetting_ReportOptionCustomItemDistributionFormat02" hidden="1">1</definedName>
    <definedName name="_AtRisk_SimSetting_ReportOptionCustomItemDistributionFormat03" hidden="1">4</definedName>
    <definedName name="_AtRisk_SimSetting_ReportOptionCustomItemDistributionFormat04" hidden="1">1</definedName>
    <definedName name="_AtRisk_SimSetting_ReportOptionCustomItemDistributionFormat05" hidden="1">1</definedName>
    <definedName name="_AtRisk_SimSetting_ReportOptionCustomItemDistributionFormat06" hidden="1">1</definedName>
    <definedName name="_AtRisk_SimSetting_ReportOptionCustomItemGraphFormat01" hidden="1">1</definedName>
    <definedName name="_AtRisk_SimSetting_ReportOptionCustomItemGraphFormat02" hidden="1">1</definedName>
    <definedName name="_AtRisk_SimSetting_ReportOptionCustomItemGraphFormat03" hidden="1">1</definedName>
    <definedName name="_AtRisk_SimSetting_ReportOptionCustomItemGraphFormat04" hidden="1">1</definedName>
    <definedName name="_AtRisk_SimSetting_ReportOptionCustomItemGraphFormat05" hidden="1">1</definedName>
    <definedName name="_AtRisk_SimSetting_ReportOptionCustomItemGraphFormat06" hidden="1">1</definedName>
    <definedName name="_AtRisk_SimSetting_ReportOptionCustomItemItemIndex01" hidden="1">0</definedName>
    <definedName name="_AtRisk_SimSetting_ReportOptionCustomItemItemIndex02" hidden="1">1</definedName>
    <definedName name="_AtRisk_SimSetting_ReportOptionCustomItemItemIndex03" hidden="1">2</definedName>
    <definedName name="_AtRisk_SimSetting_ReportOptionCustomItemItemIndex04" hidden="1">3</definedName>
    <definedName name="_AtRisk_SimSetting_ReportOptionCustomItemItemIndex05" hidden="1">4</definedName>
    <definedName name="_AtRisk_SimSetting_ReportOptionCustomItemItemIndex06" hidden="1">5</definedName>
    <definedName name="_AtRisk_SimSetting_ReportOptionCustomItemItemSize01" hidden="1">0</definedName>
    <definedName name="_AtRisk_SimSetting_ReportOptionCustomItemItemSize02" hidden="1">0</definedName>
    <definedName name="_AtRisk_SimSetting_ReportOptionCustomItemItemSize03" hidden="1">0</definedName>
    <definedName name="_AtRisk_SimSetting_ReportOptionCustomItemItemSize04" hidden="1">0</definedName>
    <definedName name="_AtRisk_SimSetting_ReportOptionCustomItemItemSize05" hidden="1">0</definedName>
    <definedName name="_AtRisk_SimSetting_ReportOptionCustomItemItemSize06" hidden="1">0</definedName>
    <definedName name="_AtRisk_SimSetting_ReportOptionCustomItemItemType01" hidden="1">1</definedName>
    <definedName name="_AtRisk_SimSetting_ReportOptionCustomItemItemType02" hidden="1">5</definedName>
    <definedName name="_AtRisk_SimSetting_ReportOptionCustomItemItemType03" hidden="1">1</definedName>
    <definedName name="_AtRisk_SimSetting_ReportOptionCustomItemItemType04" hidden="1">3</definedName>
    <definedName name="_AtRisk_SimSetting_ReportOptionCustomItemItemType05" hidden="1">2</definedName>
    <definedName name="_AtRisk_SimSetting_ReportOptionCustomItemItemType06" hidden="1">4</definedName>
    <definedName name="_AtRisk_SimSetting_ReportOptionCustomItemLegendType01" hidden="1">0</definedName>
    <definedName name="_AtRisk_SimSetting_ReportOptionCustomItemLegendType02" hidden="1">0</definedName>
    <definedName name="_AtRisk_SimSetting_ReportOptionCustomItemLegendType03" hidden="1">0</definedName>
    <definedName name="_AtRisk_SimSetting_ReportOptionCustomItemLegendType04" hidden="1">0</definedName>
    <definedName name="_AtRisk_SimSetting_ReportOptionCustomItemLegendType05" hidden="1">0</definedName>
    <definedName name="_AtRisk_SimSetting_ReportOptionCustomItemLegendType06" hidden="1">0</definedName>
    <definedName name="_AtRisk_SimSetting_ReportOptionCustomItemsCount" hidden="1">6</definedName>
    <definedName name="_AtRisk_SimSetting_ReportOptionCustomItemSensitivityFormat01" hidden="1">1</definedName>
    <definedName name="_AtRisk_SimSetting_ReportOptionCustomItemSensitivityFormat02" hidden="1">1</definedName>
    <definedName name="_AtRisk_SimSetting_ReportOptionCustomItemSensitivityFormat03" hidden="1">1</definedName>
    <definedName name="_AtRisk_SimSetting_ReportOptionCustomItemSensitivityFormat04" hidden="1">1</definedName>
    <definedName name="_AtRisk_SimSetting_ReportOptionCustomItemSensitivityFormat05" hidden="1">1</definedName>
    <definedName name="_AtRisk_SimSetting_ReportOptionCustomItemSensitivityFormat06" hidden="1">1</definedName>
    <definedName name="_AtRisk_SimSetting_ReportOptionCustomItemSummaryGraphType01" hidden="1">0</definedName>
    <definedName name="_AtRisk_SimSetting_ReportOptionCustomItemSummaryGraphType02" hidden="1">0</definedName>
    <definedName name="_AtRisk_SimSetting_ReportOptionCustomItemSummaryGraphType03" hidden="1">0</definedName>
    <definedName name="_AtRisk_SimSetting_ReportOptionCustomItemSummaryGraphType04" hidden="1">0</definedName>
    <definedName name="_AtRisk_SimSetting_ReportOptionCustomItemSummaryGraphType05" hidden="1">0</definedName>
    <definedName name="_AtRisk_SimSetting_ReportOptionCustomItemSummaryGraphType06"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41007</definedName>
    <definedName name="_AtRisk_SimSetting_ReportOptionReportsFileType" hidden="1">1</definedName>
    <definedName name="_AtRisk_SimSetting_ReportOptionReportStyle" hidden="1">2</definedName>
    <definedName name="_AtRisk_SimSetting_ReportOptionSelectiveQR" hidden="1">FALSE</definedName>
    <definedName name="_AtRisk_SimSetting_ReportsList" hidden="1">41007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ComboBox1_Range" localSheetId="0" hidden="1">{22.5,159,TRUE,2,100.5,210}</definedName>
    <definedName name="_ComboBox2_Range" localSheetId="0" hidden="1">{22.5,159,TRUE,2,124.5,210}</definedName>
    <definedName name="_ComboBox3_Range" localSheetId="0" hidden="1">{22.5,159,TRUE,2,149.25,210}</definedName>
    <definedName name="_ComboBox4_Range" localSheetId="0" hidden="1">{22.5,159,TRUE,2,26.25,210}</definedName>
    <definedName name="_ComboBox5_Range" localSheetId="0" hidden="1">{22.5,159,TRUE,2,51.75,210}</definedName>
    <definedName name="Measured__SA__Consumption" localSheetId="4">'PPH (2)'!$D$14:$D$28</definedName>
    <definedName name="Measured__SA__Consumption">PPH!$D$17:$D$31</definedName>
    <definedName name="Pal_Workbook_GUID" hidden="1">"FJAD45QJS97Q8Q1JN7KIDYZR"</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hidden="1">7</definedName>
    <definedName name="RiskMinimizeOnStart" hidden="1">FALSE</definedName>
    <definedName name="RiskMonitorConvergence" hidden="1">FALSE</definedName>
    <definedName name="RiskMultipleCPUSupportEnabled" hidden="1">TRUE</definedName>
    <definedName name="RiskNumIterations" hidden="1">100000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_Measured_Consumption" localSheetId="4">'PPH (2)'!$D$14:$D$28</definedName>
    <definedName name="SA_Measured_Consumption">PPH!$D$17:$D$31</definedName>
    <definedName name="Theortical_Consumption___Average" localSheetId="4">'PPH (2)'!$B$14:$B$28</definedName>
    <definedName name="Theortical_Consumption___Average">PPH!$B$17:$B$31</definedName>
    <definedName name="Theortical_Consumption___High" localSheetId="4">'PPH (2)'!$C$14:$C$28</definedName>
    <definedName name="Theortical_Consumption___High">PPH!$C$17:$C$31</definedName>
    <definedName name="Theortical_Consumption___Low" localSheetId="4">'PPH (2)'!$A$14:$A$28</definedName>
    <definedName name="Theortical_Consumption___Low">PPH!$A$17:$A$31</definedName>
    <definedName name="Theortical_Consumption_Average" localSheetId="4">'PPH (2)'!$B$14:$B$19</definedName>
    <definedName name="Theortical_Consumption_Average">PPH!$B$17:$B$22</definedName>
    <definedName name="Theortical_Consumption_High" localSheetId="4">'PPH (2)'!$C$14:$C$19</definedName>
    <definedName name="Theortical_Consumption_High">PPH!$C$17:$C$22</definedName>
    <definedName name="Theortical_Consumption_Low" localSheetId="4">'PPH (2)'!$A$14:$A$19</definedName>
    <definedName name="Theortical_Consumption_Low">PPH!$A$17:$A$22</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8" i="23" l="1" a="1"/>
  <c r="B8" i="23" s="1"/>
  <c r="B5" i="23"/>
  <c r="B3" i="23"/>
  <c r="B6" i="23" l="1"/>
  <c r="G2" i="22"/>
  <c r="H2" i="22" s="1"/>
  <c r="A5" i="22"/>
  <c r="E3" i="22"/>
  <c r="E2" i="22"/>
  <c r="E1" i="22"/>
  <c r="H3" i="22"/>
  <c r="I4" i="4" l="1"/>
  <c r="K4" i="4" s="1"/>
  <c r="I6" i="4"/>
  <c r="K6" i="4" s="1"/>
  <c r="G6" i="4" s="1"/>
  <c r="E11" i="4"/>
  <c r="E13" i="4"/>
  <c r="E12" i="4"/>
  <c r="F6" i="4" l="1"/>
  <c r="E4" i="4"/>
  <c r="G4" i="4"/>
  <c r="E6" i="4"/>
  <c r="D6" i="4"/>
  <c r="J4" i="2"/>
  <c r="L4" i="2" s="1"/>
  <c r="H4" i="2" s="1"/>
  <c r="H5" i="2" s="1"/>
  <c r="B5" i="3"/>
  <c r="D5" i="3"/>
  <c r="D7" i="3" s="1"/>
  <c r="D6" i="3" s="1"/>
  <c r="E5" i="3"/>
  <c r="F5" i="3"/>
  <c r="G5" i="3"/>
  <c r="H5" i="3"/>
  <c r="H7" i="3" s="1"/>
  <c r="H6" i="3" s="1"/>
  <c r="I5" i="3"/>
  <c r="I7" i="3" s="1"/>
  <c r="I6" i="3" s="1"/>
  <c r="J5" i="3"/>
  <c r="J7" i="3" s="1"/>
  <c r="J6" i="3" s="1"/>
  <c r="K5" i="3"/>
  <c r="C5" i="3"/>
  <c r="C7" i="3" s="1"/>
  <c r="C6" i="3" s="1"/>
  <c r="B8" i="3"/>
  <c r="B10" i="3"/>
  <c r="B7" i="22"/>
  <c r="J8" i="2"/>
  <c r="L8" i="2" s="1"/>
  <c r="H8" i="2" s="1"/>
  <c r="H7" i="2" s="1"/>
  <c r="I7" i="2"/>
  <c r="D7" i="2"/>
  <c r="D5" i="2"/>
  <c r="I5" i="2"/>
  <c r="L11" i="9"/>
  <c r="L12" i="9" s="1"/>
  <c r="K4" i="9"/>
  <c r="J4" i="9"/>
  <c r="I4" i="9"/>
  <c r="H4" i="9"/>
  <c r="G4" i="9"/>
  <c r="F4" i="9"/>
  <c r="E4" i="9"/>
  <c r="D4" i="9"/>
  <c r="C4" i="9"/>
  <c r="B4" i="9"/>
  <c r="K3" i="9"/>
  <c r="J3" i="9"/>
  <c r="I3" i="9"/>
  <c r="H3" i="9"/>
  <c r="G3" i="9"/>
  <c r="F3" i="9"/>
  <c r="E3" i="9"/>
  <c r="D3" i="9"/>
  <c r="C3" i="9"/>
  <c r="B3" i="9"/>
  <c r="K2" i="9"/>
  <c r="J2" i="9"/>
  <c r="I2" i="9"/>
  <c r="H2" i="9"/>
  <c r="G2" i="9"/>
  <c r="F2" i="9"/>
  <c r="E2" i="9"/>
  <c r="D2" i="9"/>
  <c r="C2" i="9"/>
  <c r="B2" i="9"/>
  <c r="C8" i="3"/>
  <c r="D8" i="3"/>
  <c r="D5" i="9" s="1"/>
  <c r="E8" i="3"/>
  <c r="E7" i="3" s="1"/>
  <c r="E6" i="3" s="1"/>
  <c r="F8" i="3"/>
  <c r="G8" i="3"/>
  <c r="G9" i="3" s="1"/>
  <c r="G7" i="3"/>
  <c r="G6" i="3" s="1"/>
  <c r="H8" i="3"/>
  <c r="H5" i="9" s="1"/>
  <c r="I8" i="3"/>
  <c r="J8" i="3"/>
  <c r="K8" i="3"/>
  <c r="C4" i="3"/>
  <c r="D4" i="3"/>
  <c r="E4" i="3"/>
  <c r="F4" i="3"/>
  <c r="G4" i="3"/>
  <c r="H4" i="3"/>
  <c r="I4" i="3"/>
  <c r="J4" i="3"/>
  <c r="K4" i="3"/>
  <c r="B4" i="3"/>
  <c r="C3" i="3"/>
  <c r="D3" i="3"/>
  <c r="E3" i="3"/>
  <c r="F3" i="3"/>
  <c r="G3" i="3"/>
  <c r="H3" i="3"/>
  <c r="I3" i="3"/>
  <c r="J3" i="3"/>
  <c r="K3" i="3"/>
  <c r="B3" i="3"/>
  <c r="C2" i="3"/>
  <c r="D2" i="3"/>
  <c r="E2" i="3"/>
  <c r="F2" i="3"/>
  <c r="G2" i="3"/>
  <c r="H2" i="3"/>
  <c r="I2" i="3"/>
  <c r="J2" i="3"/>
  <c r="K2" i="3"/>
  <c r="B2" i="3"/>
  <c r="C10" i="3"/>
  <c r="M36" i="2"/>
  <c r="M37" i="2"/>
  <c r="D10" i="3"/>
  <c r="D7" i="9" s="1"/>
  <c r="E10" i="3"/>
  <c r="E7" i="9" s="1"/>
  <c r="F10" i="3"/>
  <c r="G10" i="3"/>
  <c r="H10" i="3"/>
  <c r="I10" i="3"/>
  <c r="I7" i="9" s="1"/>
  <c r="J10" i="3"/>
  <c r="J9" i="3" s="1"/>
  <c r="K10" i="3"/>
  <c r="K7" i="9" s="1"/>
  <c r="K9" i="3"/>
  <c r="E9" i="3"/>
  <c r="B7" i="9"/>
  <c r="I5" i="9"/>
  <c r="G7" i="9"/>
  <c r="H7" i="9"/>
  <c r="I9" i="3"/>
  <c r="B5" i="9"/>
  <c r="H9" i="3" l="1"/>
  <c r="C9" i="3"/>
  <c r="B7" i="23" a="1"/>
  <c r="B7" i="23" s="1"/>
  <c r="J7" i="9"/>
  <c r="F7" i="3"/>
  <c r="F6" i="3" s="1"/>
  <c r="J6" i="9"/>
  <c r="K7" i="3"/>
  <c r="K6" i="3" s="1"/>
  <c r="C7" i="9"/>
  <c r="F9" i="3"/>
  <c r="B9" i="3"/>
  <c r="B6" i="9" s="1"/>
  <c r="E4" i="2"/>
  <c r="G4" i="2"/>
  <c r="G5" i="2" s="1"/>
  <c r="F4" i="2"/>
  <c r="F5" i="2" s="1"/>
  <c r="E8" i="2"/>
  <c r="E7" i="2" s="1"/>
  <c r="G8" i="2"/>
  <c r="G7" i="2" s="1"/>
  <c r="F8" i="2"/>
  <c r="F7" i="2" s="1"/>
  <c r="G6" i="9"/>
  <c r="I6" i="9"/>
  <c r="E6" i="9"/>
  <c r="K6" i="9"/>
  <c r="H6" i="9"/>
  <c r="E5" i="9"/>
  <c r="F5" i="9"/>
  <c r="F7" i="9"/>
  <c r="G5" i="9"/>
  <c r="C5" i="9"/>
  <c r="J5" i="9"/>
  <c r="B7" i="3"/>
  <c r="B6" i="3" s="1"/>
  <c r="D9" i="3"/>
  <c r="D6" i="9" s="1"/>
  <c r="K5" i="9"/>
  <c r="C6" i="9" l="1"/>
  <c r="F6" i="9"/>
  <c r="E5" i="2"/>
  <c r="B13" i="12" l="1"/>
  <c r="B16" i="12" s="1"/>
  <c r="D4" i="4" l="1"/>
  <c r="F4"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tc={074F60C0-6499-4BBB-843D-1940C65CE87C}</author>
    <author>tc={E54CFFEC-6253-4811-8447-C6A0C56583A6}</author>
    <author>tc={B8A4E149-B22A-4C60-BBAD-D24BF37EA2F5}</author>
  </authors>
  <commentList>
    <comment ref="A5" authorId="0" shapeId="0" xr:uid="{00000000-0006-0000-0400-000001000000}">
      <text>
        <t>[Threaded comment]
Your version of Excel allows you to read this threaded comment; however, any edits to it will get removed if the file is opened in a newer version of Excel. Learn more: https://go.microsoft.com/fwlink/?linkid=870924
Comment:
    Klienmond, anything from workshops - yard laps and low cost houses</t>
      </text>
    </comment>
    <comment ref="A6" authorId="1" shapeId="0" xr:uid="{00000000-0006-0000-0400-000002000000}">
      <text>
        <t>[Threaded comment]
Your version of Excel allows you to read this threaded comment; however, any edits to it will get removed if the file is opened in a newer version of Excel. Learn more: https://go.microsoft.com/fwlink/?linkid=870924
Comment:
    take average of other two curves</t>
      </text>
    </comment>
    <comment ref="A7" authorId="2" shapeId="0" xr:uid="{00000000-0006-0000-0400-000003000000}">
      <text>
        <t>[Threaded comment]
Your version of Excel allows you to read this threaded comment; however, any edits to it will get removed if the file is opened in a newer version of Excel. Learn more: https://go.microsoft.com/fwlink/?linkid=870924
Comment:
    hemel en aarde and jhb water and student homes</t>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tc={BA83768D-35E0-4628-9B20-2172F18190FE}</author>
    <author>tc={44C92F8B-A784-4F73-831D-3DB5B9949E41}</author>
    <author>tc={3AC75CCC-8348-47DF-91A8-853C47F6CEA7}</author>
  </authors>
  <commentList>
    <comment ref="A8" authorId="0" shapeId="0" xr:uid="{00000000-0006-0000-0500-000001000000}">
      <text>
        <t>[Threaded comment]
Your version of Excel allows you to read this threaded comment; however, any edits to it will get removed if the file is opened in a newer version of Excel. Learn more: https://go.microsoft.com/fwlink/?linkid=870924
Comment:
    Klienmond, anything from workshops - yard laps and low cost houses</t>
      </text>
    </comment>
    <comment ref="A9" authorId="1" shapeId="0" xr:uid="{00000000-0006-0000-0500-000002000000}">
      <text>
        <t>[Threaded comment]
Your version of Excel allows you to read this threaded comment; however, any edits to it will get removed if the file is opened in a newer version of Excel. Learn more: https://go.microsoft.com/fwlink/?linkid=870924
Comment:
    take average of other two curves</t>
      </text>
    </comment>
    <comment ref="A10" authorId="2" shapeId="0" xr:uid="{00000000-0006-0000-0500-000003000000}">
      <text>
        <t>[Threaded comment]
Your version of Excel allows you to read this threaded comment; however, any edits to it will get removed if the file is opened in a newer version of Excel. Learn more: https://go.microsoft.com/fwlink/?linkid=870924
Comment:
    hemel en aarde and jhb water and student homes</t>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tc={DF464B59-E99D-433C-8DF7-566F116901E0}</author>
  </authors>
  <commentList>
    <comment ref="C1" authorId="0" shapeId="0" xr:uid="{00000000-0006-0000-0900-000001000000}">
      <text>
        <t>[Threaded comment]
Your version of Excel allows you to read this threaded comment; however, any edits to it will get removed if the file is opened in a newer version of Excel. Learn more: https://go.microsoft.com/fwlink/?linkid=870924
Comment:
    figure out how to justify this ratio</t>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<sst xmlns="http://schemas.openxmlformats.org/spreadsheetml/2006/main" count="117" uniqueCount="91">
  <si>
    <t>Yard connection</t>
  </si>
  <si>
    <t>Level of Service</t>
  </si>
  <si>
    <t>Usage Level</t>
  </si>
  <si>
    <t>Low use</t>
  </si>
  <si>
    <t>Average use</t>
  </si>
  <si>
    <t>High use</t>
  </si>
  <si>
    <t>A</t>
  </si>
  <si>
    <t>B</t>
  </si>
  <si>
    <t>C</t>
  </si>
  <si>
    <t>D</t>
  </si>
  <si>
    <t>E</t>
  </si>
  <si>
    <t>Region</t>
  </si>
  <si>
    <t>Code</t>
  </si>
  <si>
    <t>LOS1</t>
  </si>
  <si>
    <t>LOS2</t>
  </si>
  <si>
    <t>LOS3</t>
  </si>
  <si>
    <t>LOS4</t>
  </si>
  <si>
    <t>LOS5</t>
  </si>
  <si>
    <t>Level of service</t>
  </si>
  <si>
    <t>PPH</t>
  </si>
  <si>
    <t>Ratio</t>
  </si>
  <si>
    <t>Output Value</t>
  </si>
  <si>
    <t>Unit</t>
  </si>
  <si>
    <t>L/c/d</t>
  </si>
  <si>
    <t>Standpipe</t>
  </si>
  <si>
    <t>Theortical Developed - Low</t>
  </si>
  <si>
    <t>Theortical Developed - Average</t>
  </si>
  <si>
    <t>Theortical Developed - High</t>
  </si>
  <si>
    <t>Measured (SA) - Low</t>
  </si>
  <si>
    <t>Measured (SA) - Average</t>
  </si>
  <si>
    <t>Measured (SA) - High</t>
  </si>
  <si>
    <t>PPH (socio-economic level)</t>
  </si>
  <si>
    <t>The ratio value for LOS5 was determined as follows:</t>
  </si>
  <si>
    <t>Minimum = George from Jacobs et al. (2004) in figure above =&gt;  AADD2000 = 1000 L/d</t>
  </si>
  <si>
    <t>SA High ( Jhb Water + Hemel &amp; Aarde + Stellenbosch student homes)</t>
  </si>
  <si>
    <t>High is approximately Cape Town CSIR Lower curves =&gt; AADD2000 = 1800 L/d</t>
  </si>
  <si>
    <t>Average is approximately Ekurhuleni/Windhoek  =&gt; AADD2000 = 1400 L/d</t>
  </si>
  <si>
    <t>Ratio WET =</t>
  </si>
  <si>
    <t>Ration DRY =</t>
  </si>
  <si>
    <t>(say 1.25)</t>
  </si>
  <si>
    <t>(say 0.75)</t>
  </si>
  <si>
    <t>SA Low (Kleinmond LCH + Smith)</t>
  </si>
  <si>
    <t>https://csir.maps.arcgis.com/apps/webappviewer/index.html?id=3e1096df52a3426dbd57b192d1827fce</t>
  </si>
  <si>
    <t>Arid</t>
  </si>
  <si>
    <t>Semi-arid</t>
  </si>
  <si>
    <t>Dry sub-humid</t>
  </si>
  <si>
    <t>Moist sub-humid</t>
  </si>
  <si>
    <t>Humid</t>
  </si>
  <si>
    <t>diff</t>
  </si>
  <si>
    <t>div16</t>
  </si>
  <si>
    <t>ratio (LOS)</t>
  </si>
  <si>
    <t>LOS ratio</t>
  </si>
  <si>
    <t>Household size (People per household)</t>
  </si>
  <si>
    <t>Water use per capita (L/c/d)</t>
  </si>
  <si>
    <t>Study</t>
  </si>
  <si>
    <t>LOS</t>
  </si>
  <si>
    <t>JHB water study</t>
  </si>
  <si>
    <t>SU Houses</t>
  </si>
  <si>
    <t>WRC - Hermanus</t>
  </si>
  <si>
    <t>WRC - Kleinmond</t>
  </si>
  <si>
    <t>Smith</t>
  </si>
  <si>
    <t>2-3</t>
  </si>
  <si>
    <t>Average Consumption (L/c/d)</t>
  </si>
  <si>
    <t>Low</t>
  </si>
  <si>
    <t>Average</t>
  </si>
  <si>
    <t>High</t>
  </si>
  <si>
    <t>(say 0,75)</t>
  </si>
  <si>
    <t>(say 1,4)</t>
  </si>
  <si>
    <t>from theoretical graphs</t>
  </si>
  <si>
    <t>Climate region</t>
  </si>
  <si>
    <t>LOS ratio:</t>
  </si>
  <si>
    <t>Description</t>
  </si>
  <si>
    <t>In those CABs connected to the sewerage systems, water is reticulated to the facility. Typically, blocks are supplied with water meters and water consumption per person is estimated to be around 35-40 litres per day.</t>
  </si>
  <si>
    <t>Elasticity property value</t>
  </si>
  <si>
    <t>CABs</t>
  </si>
  <si>
    <t>LOS6</t>
  </si>
  <si>
    <t>Property value</t>
  </si>
  <si>
    <t>Elasticity value =</t>
  </si>
  <si>
    <t>Baseline / Not used (R100K-500K)</t>
  </si>
  <si>
    <t>Increased spending capacity (R500K-R1M)</t>
  </si>
  <si>
    <t>High-end (&gt;R1M)</t>
  </si>
  <si>
    <t>LOS1 (standpipe)</t>
  </si>
  <si>
    <t>LOS 2 (CABs)</t>
  </si>
  <si>
    <t>LOS3 (Yard tap)</t>
  </si>
  <si>
    <t>Note: Property value adjustment only applies to the highest three levels of service.</t>
  </si>
  <si>
    <t>Low cost housing - limited indoor</t>
  </si>
  <si>
    <t>Full connection - indoor only (e.g. flats)</t>
  </si>
  <si>
    <t>Full house connection - incl. outdoor</t>
  </si>
  <si>
    <t>Water use  -  Excluding adjustment for property value:</t>
  </si>
  <si>
    <t>Water use  -  Adjusted for Property value:</t>
  </si>
  <si>
    <t>Litres per capita per day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</si>
</sst>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0.000"/>
    <numFmt numFmtId="165" formatCode="0.0"/>
    <numFmt numFmtId="166" formatCode="0.00000"/>
    <numFmt numFmtId="167" formatCode="0.0000"/>
  </numFmts>
  <fonts count="12" x14ac:knownFonts="1">
    <font>
      <sz val="11"/>
      <color theme="1"/>
      <name val="Calibri"/>
      <family val="2"/>
      <scheme val="minor"/>
    </font>
    <font>
      <b/>
      <sz val="11"/>
      <color theme="1"/>
      <name val="Calibri"/>
      <family val="2"/>
      <scheme val="minor"/>
    </font>
    <font>
      <sz val="11"/>
      <color theme="1" tint="0.499984740745262"/>
      <name val="Calibri"/>
      <family val="2"/>
      <scheme val="minor"/>
    </font>
    <font>
      <sz val="11"/>
      <name val="Calibri"/>
      <family val="2"/>
      <scheme val="minor"/>
    </font>
    <font>
      <b/>
      <sz val="11"/>
      <name val="Calibri"/>
      <family val="2"/>
      <scheme val="minor"/>
    </font>
    <font>
      <sz val="11"/>
      <color theme="0"/>
      <name val="Calibri"/>
      <family val="2"/>
      <scheme val="minor"/>
    </font>
    <font>
      <sz val="11"/>
      <color theme="2" tint="-9.9978637043366805E-2"/>
      <name val="Calibri"/>
      <family val="2"/>
      <scheme val="minor"/>
    </font>
    <font>
      <sz val="11"/>
      <color theme="0" tint="-4.9989318521683403E-2"/>
      <name val="Calibri"/>
      <family val="2"/>
      <scheme val="minor"/>
    </font>
    <font>
      <sz val="11"/>
      <color theme="0" tint="-0.499984740745262"/>
      <name val="Calibri"/>
      <family val="2"/>
      <scheme val="minor"/>
    </font>
    <font>
      <b/>
      <sz val="12"/>
      <color theme="1"/>
      <name val="Calibri"/>
      <family val="2"/>
      <scheme val="minor"/>
    </font>
    <font>
      <sz val="12"/>
      <color theme="1"/>
      <name val="Calibri"/>
      <family val="2"/>
      <scheme val="minor"/>
    </font>
    <font>
      <i/>
      <sz val="9"/>
      <color theme="1"/>
      <name val="Calibri"/>
      <family val="2"/>
      <scheme val="minor"/>
    </font>
  </fonts>
  <fills count="3">
    <fill>
      <patternFill patternType="none"/>
    </fill>
    <fill>
      <patternFill patternType="gray125"/>
    </fill>
    <fill>
      <patternFill patternType="solid">
        <fgColor theme="2"/>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1">
    <xf numFmtId="0" fontId="0" fillId="0" borderId="0"/>
  </cellStyleXfs>
  <cellXfs count="66">
    <xf numFmtId="0" fontId="0" fillId="0" borderId="0" xfId="0"/>
    <xf numFmtId="0" fontId="1" fillId="0" borderId="0" xfId="0" applyFont="1"/>
    <xf numFmtId="165" fontId="0" fillId="0" borderId="0" xfId="0" applyNumberFormat="1"/>
    <xf numFmtId="0" fontId="2" fillId="0" borderId="0" xfId="0" applyFont="1"/>
    <xf numFmtId="0" fontId="3" fillId="0" borderId="0" xfId="0" applyFont="1"/>
    <xf numFmtId="0" fontId="4" fillId="0" borderId="0" xfId="0" applyFont="1"/>
    <xf numFmtId="0" fontId="0" fillId="0" borderId="0" xfId="0" applyFont="1"/>
    <xf numFmtId="0" fontId="5" fillId="0" borderId="0" xfId="0" applyFont="1"/>
    <xf numFmtId="165" fontId="0" fillId="0" borderId="0" xfId="0" applyNumberFormat="1" applyFont="1"/>
    <xf numFmtId="0" fontId="1" fillId="2" borderId="0" xfId="0" applyFont="1" applyFill="1"/>
    <xf numFmtId="165" fontId="0" fillId="2" borderId="0" xfId="0" applyNumberFormat="1" applyFill="1"/>
    <xf numFmtId="0" fontId="6" fillId="0" borderId="0" xfId="0" applyFont="1"/>
    <xf numFmtId="0" fontId="7" fillId="0" borderId="0" xfId="0" applyFont="1"/>
    <xf numFmtId="0" fontId="1" fillId="0" borderId="0" xfId="0" applyFont="1" applyFill="1"/>
    <xf numFmtId="165" fontId="0" fillId="0" borderId="0" xfId="0" applyNumberFormat="1" applyFill="1"/>
    <xf numFmtId="0" fontId="0" fillId="0" borderId="0" xfId="0" applyAlignment="1">
      <alignment horizontal="right"/>
    </xf>
    <xf numFmtId="1" fontId="0" fillId="0" borderId="0" xfId="0" applyNumberFormat="1"/>
    <xf numFmtId="0" fontId="0" fillId="0" borderId="0" xfId="0" applyFill="1"/>
    <xf numFmtId="0" fontId="0" fillId="0" borderId="0" xfId="0" applyFill="1" applyAlignment="1"/>
    <xf numFmtId="0" fontId="8" fillId="0" borderId="0" xfId="0" applyFont="1"/>
    <xf numFmtId="164" fontId="8" fillId="0" borderId="0" xfId="0" applyNumberFormat="1" applyFont="1"/>
    <xf numFmtId="166" fontId="0" fillId="0" borderId="0" xfId="0" applyNumberFormat="1"/>
    <xf numFmtId="167" fontId="8" fillId="0" borderId="0" xfId="0" applyNumberFormat="1" applyFont="1"/>
    <xf numFmtId="166" fontId="0" fillId="0" borderId="0" xfId="0" applyNumberFormat="1" applyFill="1"/>
    <xf numFmtId="0" fontId="0" fillId="0" borderId="0" xfId="0" applyBorder="1" applyAlignment="1">
      <alignment horizontal="center"/>
    </xf>
    <xf numFmtId="164" fontId="0" fillId="0" borderId="0" xfId="0" applyNumberFormat="1" applyBorder="1" applyAlignment="1">
      <alignment horizontal="center"/>
    </xf>
    <xf numFmtId="164" fontId="0" fillId="0" borderId="2" xfId="0" applyNumberFormat="1" applyBorder="1" applyAlignment="1">
      <alignment horizontal="center"/>
    </xf>
    <xf numFmtId="164" fontId="0" fillId="0" borderId="3" xfId="0" applyNumberFormat="1" applyBorder="1" applyAlignment="1">
      <alignment horizontal="center"/>
    </xf>
    <xf numFmtId="164" fontId="0" fillId="0" borderId="4" xfId="0" applyNumberFormat="1" applyBorder="1" applyAlignment="1">
      <alignment horizontal="center"/>
    </xf>
    <xf numFmtId="0" fontId="0" fillId="0" borderId="5" xfId="0" applyBorder="1"/>
    <xf numFmtId="0" fontId="0" fillId="0" borderId="6" xfId="0" applyBorder="1"/>
    <xf numFmtId="0" fontId="3" fillId="0" borderId="8" xfId="0" applyFont="1" applyBorder="1" applyAlignment="1">
      <alignment horizontal="center"/>
    </xf>
    <xf numFmtId="0" fontId="3" fillId="0" borderId="9" xfId="0" applyFont="1" applyBorder="1" applyAlignment="1">
      <alignment horizontal="center"/>
    </xf>
    <xf numFmtId="0" fontId="8" fillId="0" borderId="0" xfId="0" applyFont="1" applyAlignment="1">
      <alignment horizontal="center"/>
    </xf>
    <xf numFmtId="0" fontId="0" fillId="0" borderId="7" xfId="0" applyFont="1" applyBorder="1" applyAlignment="1">
      <alignment horizontal="center"/>
    </xf>
    <xf numFmtId="0" fontId="0" fillId="0" borderId="8" xfId="0" applyFont="1" applyBorder="1" applyAlignment="1">
      <alignment horizontal="center"/>
    </xf>
    <xf numFmtId="0" fontId="0" fillId="0" borderId="9" xfId="0" applyFont="1" applyBorder="1" applyAlignment="1">
      <alignment horizontal="center"/>
    </xf>
    <xf numFmtId="0" fontId="0" fillId="0" borderId="1" xfId="0" applyBorder="1"/>
    <xf numFmtId="0" fontId="1" fillId="0" borderId="1" xfId="0" applyFont="1" applyBorder="1"/>
    <xf numFmtId="0" fontId="1" fillId="0" borderId="8" xfId="0" applyFont="1" applyBorder="1" applyAlignment="1">
      <alignment horizontal="center"/>
    </xf>
    <xf numFmtId="0" fontId="1" fillId="0" borderId="9" xfId="0" applyFont="1" applyBorder="1" applyAlignment="1">
      <alignment horizontal="center"/>
    </xf>
    <xf numFmtId="0" fontId="0" fillId="0" borderId="7" xfId="0" applyFill="1" applyBorder="1"/>
    <xf numFmtId="0" fontId="0" fillId="0" borderId="7" xfId="0" applyBorder="1"/>
    <xf numFmtId="2" fontId="0" fillId="0" borderId="8" xfId="0" applyNumberFormat="1" applyFill="1" applyBorder="1" applyAlignment="1">
      <alignment horizontal="center"/>
    </xf>
    <xf numFmtId="2" fontId="0" fillId="0" borderId="8" xfId="0" applyNumberFormat="1" applyBorder="1"/>
    <xf numFmtId="2" fontId="0" fillId="0" borderId="9" xfId="0" applyNumberFormat="1" applyFill="1" applyBorder="1" applyAlignment="1">
      <alignment horizontal="center"/>
    </xf>
    <xf numFmtId="0" fontId="1" fillId="0" borderId="0" xfId="0" applyFont="1" applyFill="1" applyAlignment="1">
      <alignment horizontal="left" vertical="center"/>
    </xf>
    <xf numFmtId="0" fontId="0" fillId="0" borderId="0" xfId="0" applyFont="1" applyFill="1" applyAlignment="1">
      <alignment horizontal="right"/>
    </xf>
    <xf numFmtId="0" fontId="0" fillId="0" borderId="0" xfId="0" applyFont="1" applyFill="1"/>
    <xf numFmtId="164" fontId="0" fillId="0" borderId="0" xfId="0" applyNumberFormat="1" applyFont="1" applyFill="1"/>
    <xf numFmtId="0" fontId="0" fillId="0" borderId="0" xfId="0" applyProtection="1"/>
    <xf numFmtId="0" fontId="1" fillId="0" borderId="0" xfId="0" applyFont="1" applyAlignment="1" applyProtection="1">
      <alignment horizontal="left" vertical="center"/>
    </xf>
    <xf numFmtId="0" fontId="0" fillId="0" borderId="0" xfId="0" applyFont="1" applyProtection="1"/>
    <xf numFmtId="0" fontId="0" fillId="0" borderId="0" xfId="0" applyFont="1" applyFill="1" applyAlignment="1" applyProtection="1">
      <alignment vertical="center"/>
    </xf>
    <xf numFmtId="0" fontId="0" fillId="0" borderId="0" xfId="0" applyFont="1" applyFill="1" applyProtection="1"/>
    <xf numFmtId="164" fontId="0" fillId="0" borderId="0" xfId="0" applyNumberFormat="1" applyFont="1" applyProtection="1"/>
    <xf numFmtId="165" fontId="9" fillId="0" borderId="0" xfId="0" applyNumberFormat="1" applyFont="1" applyFill="1" applyBorder="1" applyProtection="1"/>
    <xf numFmtId="0" fontId="9" fillId="0" borderId="0" xfId="0" applyFont="1" applyBorder="1" applyProtection="1"/>
    <xf numFmtId="0" fontId="10" fillId="0" borderId="0" xfId="0" applyFont="1" applyProtection="1"/>
    <xf numFmtId="1" fontId="9" fillId="0" borderId="0" xfId="0" applyNumberFormat="1" applyFont="1" applyFill="1" applyBorder="1" applyProtection="1"/>
    <xf numFmtId="0" fontId="10" fillId="0" borderId="0" xfId="0" applyFont="1" applyAlignment="1" applyProtection="1">
      <alignment horizontal="left" vertical="center" indent="1"/>
    </xf>
    <xf numFmtId="0" fontId="11" fillId="0" borderId="0" xfId="0" applyFont="1" applyAlignment="1" applyProtection="1">
      <alignment horizontal="left" vertical="center" wrapText="1" indent="1"/>
    </xf>
    <xf numFmtId="0" fontId="0" fillId="0" borderId="0" xfId="0" applyFill="1" applyAlignment="1">
      <alignment horizontal="center" wrapText="1"/>
    </xf>
    <xf numFmtId="0" fontId="0" fillId="0" borderId="0" xfId="0" applyFont="1" applyAlignment="1">
      <alignment horizontal="center" wrapText="1"/>
    </xf>
    <xf numFmtId="0" fontId="0" fillId="0" borderId="0" xfId="0" applyAlignment="1">
      <alignment horizontal="center" vertical="center"/>
    </xf>
    <xf numFmtId="16" fontId="0" fillId="0" borderId="0" xfId="0" quotePrefix="1" applyNumberFormat="1" applyAlignment="1">
      <alignment horizontal="center"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7.xml"/><Relationship Id="rId13" Type="http://schemas.openxmlformats.org/officeDocument/2006/relationships/worksheet" Target="worksheets/sheet10.xml"/><Relationship Id="rId18" Type="http://schemas.openxmlformats.org/officeDocument/2006/relationships/sheetMetadata" Target="metadata.xml"/><Relationship Id="rId3" Type="http://schemas.openxmlformats.org/officeDocument/2006/relationships/worksheet" Target="worksheets/sheet3.xml"/><Relationship Id="rId21" Type="http://schemas.microsoft.com/office/2006/relationships/vbaProject" Target="vbaProject.bin"/><Relationship Id="rId7" Type="http://schemas.openxmlformats.org/officeDocument/2006/relationships/chartsheet" Target="chartsheets/sheet1.xml"/><Relationship Id="rId12" Type="http://schemas.openxmlformats.org/officeDocument/2006/relationships/chartsheet" Target="chartsheets/sheet3.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2.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9.xml"/><Relationship Id="rId19" Type="http://schemas.microsoft.com/office/2017/10/relationships/person" Target="persons/person.xml"/><Relationship Id="rId4" Type="http://schemas.openxmlformats.org/officeDocument/2006/relationships/worksheet" Target="worksheets/sheet4.xml"/><Relationship Id="rId9" Type="http://schemas.openxmlformats.org/officeDocument/2006/relationships/worksheet" Target="worksheets/sheet8.xml"/><Relationship Id="rId14" Type="http://schemas.openxmlformats.org/officeDocument/2006/relationships/chartsheet" Target="chartsheets/sheet4.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5.xml"/><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2667808891602494"/>
          <c:y val="3.3586404868224187E-2"/>
          <c:w val="0.85144638491187197"/>
          <c:h val="0.80706237103391454"/>
        </c:manualLayout>
      </c:layout>
      <c:scatterChart>
        <c:scatterStyle val="smoothMarker"/>
        <c:varyColors val="0"/>
        <c:ser>
          <c:idx val="3"/>
          <c:order val="3"/>
          <c:tx>
            <c:strRef>
              <c:f>PPH!$A$8</c:f>
              <c:strCache>
                <c:ptCount val="1"/>
                <c:pt idx="0">
                  <c:v>LOS4</c:v>
                </c:pt>
              </c:strCache>
            </c:strRef>
          </c:tx>
          <c:spPr>
            <a:ln w="31750" cap="rnd">
              <a:solidFill>
                <a:schemeClr val="accent1">
                  <a:lumMod val="75000"/>
                </a:schemeClr>
              </a:solidFill>
              <a:round/>
            </a:ln>
            <a:effectLst/>
          </c:spPr>
          <c:marker>
            <c:symbol val="none"/>
          </c:marker>
          <c:xVal>
            <c:numRef>
              <c:f>PPH!$B$1:$K$1</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PPH!$B$8:$K$8</c:f>
              <c:numCache>
                <c:formatCode>0.0</c:formatCode>
                <c:ptCount val="10"/>
                <c:pt idx="0">
                  <c:v>148.44</c:v>
                </c:pt>
                <c:pt idx="1">
                  <c:v>101.38750785631123</c:v>
                </c:pt>
                <c:pt idx="2">
                  <c:v>81.121179297229034</c:v>
                </c:pt>
                <c:pt idx="3">
                  <c:v>69.24970863186185</c:v>
                </c:pt>
                <c:pt idx="4">
                  <c:v>61.251600785307431</c:v>
                </c:pt>
                <c:pt idx="5">
                  <c:v>55.407398297703047</c:v>
                </c:pt>
                <c:pt idx="6">
                  <c:v>50.903427245742876</c:v>
                </c:pt>
                <c:pt idx="7">
                  <c:v>47.298944879817817</c:v>
                </c:pt>
                <c:pt idx="8">
                  <c:v>44.332024592920902</c:v>
                </c:pt>
                <c:pt idx="9">
                  <c:v>41.836076231689539</c:v>
                </c:pt>
              </c:numCache>
            </c:numRef>
          </c:yVal>
          <c:smooth val="1"/>
          <c:extLst>
            <c:ext xmlns:c16="http://schemas.microsoft.com/office/drawing/2014/chart" uri="{C3380CC4-5D6E-409C-BE32-E72D297353CC}">
              <c16:uniqueId val="{00000003-374B-4B85-8B3E-85ACFD226ABF}"/>
            </c:ext>
          </c:extLst>
        </c:ser>
        <c:ser>
          <c:idx val="4"/>
          <c:order val="4"/>
          <c:tx>
            <c:strRef>
              <c:f>PPH!$A$9</c:f>
              <c:strCache>
                <c:ptCount val="1"/>
                <c:pt idx="0">
                  <c:v>LOS5</c:v>
                </c:pt>
              </c:strCache>
            </c:strRef>
          </c:tx>
          <c:spPr>
            <a:ln w="31750" cap="rnd">
              <a:solidFill>
                <a:schemeClr val="accent1">
                  <a:lumMod val="50000"/>
                </a:schemeClr>
              </a:solidFill>
              <a:round/>
            </a:ln>
            <a:effectLst/>
          </c:spPr>
          <c:marker>
            <c:symbol val="none"/>
          </c:marker>
          <c:xVal>
            <c:numRef>
              <c:f>PPH!$B$1:$K$1</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PPH!$B$9:$K$9</c:f>
              <c:numCache>
                <c:formatCode>0.0</c:formatCode>
                <c:ptCount val="10"/>
                <c:pt idx="0">
                  <c:v>228.67</c:v>
                </c:pt>
                <c:pt idx="1">
                  <c:v>164.62313670137789</c:v>
                </c:pt>
                <c:pt idx="2">
                  <c:v>135.91300132784264</c:v>
                </c:pt>
                <c:pt idx="3">
                  <c:v>118.66437687395873</c:v>
                </c:pt>
                <c:pt idx="4">
                  <c:v>106.82318777668581</c:v>
                </c:pt>
                <c:pt idx="5">
                  <c:v>98.039998330157133</c:v>
                </c:pt>
                <c:pt idx="6">
                  <c:v>91.185685258162422</c:v>
                </c:pt>
                <c:pt idx="7">
                  <c:v>85.640867283498409</c:v>
                </c:pt>
                <c:pt idx="8">
                  <c:v>81.033493119024371</c:v>
                </c:pt>
                <c:pt idx="9">
                  <c:v>77.124715445691891</c:v>
                </c:pt>
              </c:numCache>
            </c:numRef>
          </c:yVal>
          <c:smooth val="1"/>
          <c:extLst>
            <c:ext xmlns:c16="http://schemas.microsoft.com/office/drawing/2014/chart" uri="{C3380CC4-5D6E-409C-BE32-E72D297353CC}">
              <c16:uniqueId val="{00000004-374B-4B85-8B3E-85ACFD226ABF}"/>
            </c:ext>
          </c:extLst>
        </c:ser>
        <c:ser>
          <c:idx val="5"/>
          <c:order val="5"/>
          <c:tx>
            <c:strRef>
              <c:f>PPH!$A$10</c:f>
              <c:strCache>
                <c:ptCount val="1"/>
                <c:pt idx="0">
                  <c:v>LOS6</c:v>
                </c:pt>
              </c:strCache>
            </c:strRef>
          </c:tx>
          <c:spPr>
            <a:ln w="31750" cap="rnd">
              <a:solidFill>
                <a:schemeClr val="tx1"/>
              </a:solidFill>
              <a:round/>
            </a:ln>
            <a:effectLst/>
          </c:spPr>
          <c:marker>
            <c:symbol val="none"/>
          </c:marker>
          <c:xVal>
            <c:numRef>
              <c:f>PPH!$B$1:$K$1</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PPH!$B$10:$K$10</c:f>
              <c:numCache>
                <c:formatCode>0.0</c:formatCode>
                <c:ptCount val="10"/>
                <c:pt idx="0">
                  <c:v>308.89999999999998</c:v>
                </c:pt>
                <c:pt idx="1">
                  <c:v>227.85876554644454</c:v>
                </c:pt>
                <c:pt idx="2">
                  <c:v>190.70482335845622</c:v>
                </c:pt>
                <c:pt idx="3">
                  <c:v>168.0790451160556</c:v>
                </c:pt>
                <c:pt idx="4">
                  <c:v>152.3947747680642</c:v>
                </c:pt>
                <c:pt idx="5">
                  <c:v>140.67259836261121</c:v>
                </c:pt>
                <c:pt idx="6">
                  <c:v>131.46794327058197</c:v>
                </c:pt>
                <c:pt idx="7">
                  <c:v>123.98278968717901</c:v>
                </c:pt>
                <c:pt idx="8">
                  <c:v>117.73496164512785</c:v>
                </c:pt>
                <c:pt idx="9">
                  <c:v>112.41335465969425</c:v>
                </c:pt>
              </c:numCache>
            </c:numRef>
          </c:yVal>
          <c:smooth val="1"/>
          <c:extLst>
            <c:ext xmlns:c16="http://schemas.microsoft.com/office/drawing/2014/chart" uri="{C3380CC4-5D6E-409C-BE32-E72D297353CC}">
              <c16:uniqueId val="{00000005-374B-4B85-8B3E-85ACFD226ABF}"/>
            </c:ext>
          </c:extLst>
        </c:ser>
        <c:ser>
          <c:idx val="6"/>
          <c:order val="6"/>
          <c:tx>
            <c:strRef>
              <c:f>PPH!$A$5</c:f>
              <c:strCache>
                <c:ptCount val="1"/>
                <c:pt idx="0">
                  <c:v>LOS1 (standpipe)</c:v>
                </c:pt>
              </c:strCache>
            </c:strRef>
          </c:tx>
          <c:spPr>
            <a:ln w="31750" cap="rnd">
              <a:solidFill>
                <a:schemeClr val="bg1">
                  <a:lumMod val="50000"/>
                </a:schemeClr>
              </a:solidFill>
              <a:round/>
            </a:ln>
            <a:effectLst/>
          </c:spPr>
          <c:marker>
            <c:symbol val="none"/>
          </c:marker>
          <c:xVal>
            <c:numRef>
              <c:f>PPH!$B$1:$K$1</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PPH!$B$5:$K$5</c:f>
              <c:numCache>
                <c:formatCode>0.0</c:formatCode>
                <c:ptCount val="10"/>
                <c:pt idx="0">
                  <c:v>22.200000000000003</c:v>
                </c:pt>
                <c:pt idx="1">
                  <c:v>22.200000000000003</c:v>
                </c:pt>
                <c:pt idx="2">
                  <c:v>22.200000000000003</c:v>
                </c:pt>
                <c:pt idx="3">
                  <c:v>22.200000000000003</c:v>
                </c:pt>
                <c:pt idx="4">
                  <c:v>22.200000000000003</c:v>
                </c:pt>
                <c:pt idx="5">
                  <c:v>22.200000000000003</c:v>
                </c:pt>
                <c:pt idx="6">
                  <c:v>22.200000000000003</c:v>
                </c:pt>
                <c:pt idx="7">
                  <c:v>22.200000000000003</c:v>
                </c:pt>
                <c:pt idx="8">
                  <c:v>22.200000000000003</c:v>
                </c:pt>
                <c:pt idx="9">
                  <c:v>22.200000000000003</c:v>
                </c:pt>
              </c:numCache>
            </c:numRef>
          </c:yVal>
          <c:smooth val="1"/>
          <c:extLst>
            <c:ext xmlns:c16="http://schemas.microsoft.com/office/drawing/2014/chart" uri="{C3380CC4-5D6E-409C-BE32-E72D297353CC}">
              <c16:uniqueId val="{00000000-D65C-4CBC-A86D-FD3E802FB44A}"/>
            </c:ext>
          </c:extLst>
        </c:ser>
        <c:ser>
          <c:idx val="7"/>
          <c:order val="7"/>
          <c:tx>
            <c:strRef>
              <c:f>PPH!$A$7</c:f>
              <c:strCache>
                <c:ptCount val="1"/>
                <c:pt idx="0">
                  <c:v>LOS3 (Yard tap)</c:v>
                </c:pt>
              </c:strCache>
            </c:strRef>
          </c:tx>
          <c:spPr>
            <a:ln w="31750" cap="rnd">
              <a:solidFill>
                <a:schemeClr val="accent1">
                  <a:lumMod val="60000"/>
                  <a:lumOff val="40000"/>
                </a:schemeClr>
              </a:solidFill>
              <a:round/>
            </a:ln>
            <a:effectLst/>
          </c:spPr>
          <c:marker>
            <c:symbol val="none"/>
          </c:marker>
          <c:xVal>
            <c:numRef>
              <c:f>PPH!$B$1:$K$1</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PPH!$B$7:$K$7</c:f>
              <c:numCache>
                <c:formatCode>0.0</c:formatCode>
                <c:ptCount val="10"/>
                <c:pt idx="0">
                  <c:v>85.32</c:v>
                </c:pt>
                <c:pt idx="1">
                  <c:v>61.793753928155617</c:v>
                </c:pt>
                <c:pt idx="2">
                  <c:v>51.660589648614518</c:v>
                </c:pt>
                <c:pt idx="3">
                  <c:v>45.724854315930926</c:v>
                </c:pt>
                <c:pt idx="4">
                  <c:v>41.725800392653717</c:v>
                </c:pt>
                <c:pt idx="5">
                  <c:v>38.803699148851521</c:v>
                </c:pt>
                <c:pt idx="6">
                  <c:v>36.551713622871439</c:v>
                </c:pt>
                <c:pt idx="7">
                  <c:v>34.749472439908914</c:v>
                </c:pt>
                <c:pt idx="8">
                  <c:v>33.266012296460453</c:v>
                </c:pt>
                <c:pt idx="9">
                  <c:v>32.018038115844774</c:v>
                </c:pt>
              </c:numCache>
            </c:numRef>
          </c:yVal>
          <c:smooth val="1"/>
          <c:extLst>
            <c:ext xmlns:c16="http://schemas.microsoft.com/office/drawing/2014/chart" uri="{C3380CC4-5D6E-409C-BE32-E72D297353CC}">
              <c16:uniqueId val="{00000001-D65C-4CBC-A86D-FD3E802FB44A}"/>
            </c:ext>
          </c:extLst>
        </c:ser>
        <c:ser>
          <c:idx val="8"/>
          <c:order val="8"/>
          <c:tx>
            <c:v>Minimum</c:v>
          </c:tx>
          <c:spPr>
            <a:ln w="19050" cap="rnd">
              <a:solidFill>
                <a:schemeClr val="tx1"/>
              </a:solidFill>
              <a:prstDash val="dash"/>
              <a:round/>
            </a:ln>
            <a:effectLst/>
          </c:spPr>
          <c:marker>
            <c:symbol val="none"/>
          </c:marker>
          <c:xVal>
            <c:numRef>
              <c:f>PPH!$B$1:$K$1</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PPH!$B$11:$K$11</c:f>
              <c:numCache>
                <c:formatCode>0.0</c:formatCode>
                <c:ptCount val="10"/>
                <c:pt idx="0">
                  <c:v>20</c:v>
                </c:pt>
                <c:pt idx="1">
                  <c:v>20</c:v>
                </c:pt>
                <c:pt idx="2">
                  <c:v>20</c:v>
                </c:pt>
                <c:pt idx="3">
                  <c:v>20</c:v>
                </c:pt>
                <c:pt idx="4">
                  <c:v>20</c:v>
                </c:pt>
                <c:pt idx="5">
                  <c:v>20</c:v>
                </c:pt>
                <c:pt idx="6">
                  <c:v>20</c:v>
                </c:pt>
                <c:pt idx="7">
                  <c:v>20</c:v>
                </c:pt>
                <c:pt idx="8">
                  <c:v>20</c:v>
                </c:pt>
                <c:pt idx="9">
                  <c:v>20</c:v>
                </c:pt>
              </c:numCache>
            </c:numRef>
          </c:yVal>
          <c:smooth val="1"/>
          <c:extLst>
            <c:ext xmlns:c16="http://schemas.microsoft.com/office/drawing/2014/chart" uri="{C3380CC4-5D6E-409C-BE32-E72D297353CC}">
              <c16:uniqueId val="{00000002-D65C-4CBC-A86D-FD3E802FB44A}"/>
            </c:ext>
          </c:extLst>
        </c:ser>
        <c:ser>
          <c:idx val="9"/>
          <c:order val="9"/>
          <c:tx>
            <c:strRef>
              <c:f>PPH!$A$6</c:f>
              <c:strCache>
                <c:ptCount val="1"/>
                <c:pt idx="0">
                  <c:v>LOS 2 (CABs)</c:v>
                </c:pt>
              </c:strCache>
            </c:strRef>
          </c:tx>
          <c:spPr>
            <a:ln w="31750" cap="rnd">
              <a:solidFill>
                <a:schemeClr val="accent1">
                  <a:lumMod val="40000"/>
                  <a:lumOff val="60000"/>
                </a:schemeClr>
              </a:solidFill>
              <a:round/>
            </a:ln>
            <a:effectLst/>
          </c:spPr>
          <c:marker>
            <c:symbol val="none"/>
          </c:marker>
          <c:xVal>
            <c:numRef>
              <c:f>PPH!$B$1:$K$1</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PPH!$B$6:$K$6</c:f>
              <c:numCache>
                <c:formatCode>0.0</c:formatCode>
                <c:ptCount val="10"/>
                <c:pt idx="0">
                  <c:v>53.76</c:v>
                </c:pt>
                <c:pt idx="1">
                  <c:v>41.996876964077813</c:v>
                </c:pt>
                <c:pt idx="2">
                  <c:v>36.930294824307261</c:v>
                </c:pt>
                <c:pt idx="3">
                  <c:v>33.962427157965465</c:v>
                </c:pt>
                <c:pt idx="4">
                  <c:v>31.96290019632686</c:v>
                </c:pt>
                <c:pt idx="5">
                  <c:v>30.501849574425762</c:v>
                </c:pt>
                <c:pt idx="6">
                  <c:v>29.375856811435721</c:v>
                </c:pt>
                <c:pt idx="7">
                  <c:v>28.474736219954458</c:v>
                </c:pt>
                <c:pt idx="8">
                  <c:v>27.733006148230228</c:v>
                </c:pt>
                <c:pt idx="9">
                  <c:v>27.109019057922389</c:v>
                </c:pt>
              </c:numCache>
            </c:numRef>
          </c:yVal>
          <c:smooth val="1"/>
          <c:extLst>
            <c:ext xmlns:c16="http://schemas.microsoft.com/office/drawing/2014/chart" uri="{C3380CC4-5D6E-409C-BE32-E72D297353CC}">
              <c16:uniqueId val="{00000000-31CE-4E10-8BB3-2F3696FE4185}"/>
            </c:ext>
          </c:extLst>
        </c:ser>
        <c:dLbls>
          <c:showLegendKey val="0"/>
          <c:showVal val="0"/>
          <c:showCatName val="0"/>
          <c:showSerName val="0"/>
          <c:showPercent val="0"/>
          <c:showBubbleSize val="0"/>
        </c:dLbls>
        <c:axId val="1072624368"/>
        <c:axId val="1072625024"/>
        <c:extLst>
          <c:ext xmlns:c15="http://schemas.microsoft.com/office/drawing/2012/chart" uri="{02D57815-91ED-43cb-92C2-25804820EDAC}">
            <c15:filteredScatterSeries>
              <c15:ser>
                <c:idx val="0"/>
                <c:order val="0"/>
                <c:tx>
                  <c:strRef>
                    <c:extLst>
                      <c:ext uri="{02D57815-91ED-43cb-92C2-25804820EDAC}">
                        <c15:formulaRef>
                          <c15:sqref>PPH!$A$2</c15:sqref>
                        </c15:formulaRef>
                      </c:ext>
                    </c:extLst>
                    <c:strCache>
                      <c:ptCount val="1"/>
                      <c:pt idx="0">
                        <c:v>Theortical Developed - Low</c:v>
                      </c:pt>
                    </c:strCache>
                  </c:strRef>
                </c:tx>
                <c:spPr>
                  <a:ln w="19050" cap="rnd">
                    <a:solidFill>
                      <a:schemeClr val="accent2">
                        <a:lumMod val="60000"/>
                        <a:lumOff val="40000"/>
                      </a:schemeClr>
                    </a:solidFill>
                    <a:round/>
                  </a:ln>
                  <a:effectLst/>
                </c:spPr>
                <c:marker>
                  <c:symbol val="none"/>
                </c:marker>
                <c:xVal>
                  <c:numRef>
                    <c:extLst>
                      <c:ext uri="{02D57815-91ED-43cb-92C2-25804820EDAC}">
                        <c15:formulaRef>
                          <c15:sqref>PPH!$B$1:$K$1</c15:sqref>
                        </c15:formulaRef>
                      </c:ext>
                    </c:extLst>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extLst>
                      <c:ext uri="{02D57815-91ED-43cb-92C2-25804820EDAC}">
                        <c15:formulaRef>
                          <c15:sqref>PPH!$B$2:$K$2</c15:sqref>
                        </c15:formulaRef>
                      </c:ext>
                    </c:extLst>
                    <c:numCache>
                      <c:formatCode>0.0</c:formatCode>
                      <c:ptCount val="10"/>
                      <c:pt idx="0">
                        <c:v>186.91</c:v>
                      </c:pt>
                      <c:pt idx="1">
                        <c:v>134.01028770331916</c:v>
                      </c:pt>
                      <c:pt idx="2">
                        <c:v>110.30986046192083</c:v>
                      </c:pt>
                      <c:pt idx="3">
                        <c:v>96.082377670142691</c:v>
                      </c:pt>
                      <c:pt idx="4">
                        <c:v>86.323081563320841</c:v>
                      </c:pt>
                      <c:pt idx="5">
                        <c:v>79.089701658632492</c:v>
                      </c:pt>
                      <c:pt idx="6">
                        <c:v>73.448930826367459</c:v>
                      </c:pt>
                      <c:pt idx="7">
                        <c:v>68.88891485096994</c:v>
                      </c:pt>
                      <c:pt idx="8">
                        <c:v>65.102270157447137</c:v>
                      </c:pt>
                      <c:pt idx="9">
                        <c:v>61.891717916311094</c:v>
                      </c:pt>
                    </c:numCache>
                  </c:numRef>
                </c:yVal>
                <c:smooth val="1"/>
                <c:extLst>
                  <c:ext xmlns:c16="http://schemas.microsoft.com/office/drawing/2014/chart" uri="{C3380CC4-5D6E-409C-BE32-E72D297353CC}">
                    <c16:uniqueId val="{00000000-374B-4B85-8B3E-85ACFD226ABF}"/>
                  </c:ext>
                </c:extLst>
              </c15:ser>
            </c15:filteredScatterSeries>
            <c15:filteredScatterSeries>
              <c15:ser>
                <c:idx val="1"/>
                <c:order val="1"/>
                <c:tx>
                  <c:strRef>
                    <c:extLst xmlns:c15="http://schemas.microsoft.com/office/drawing/2012/chart">
                      <c:ext xmlns:c15="http://schemas.microsoft.com/office/drawing/2012/chart" uri="{02D57815-91ED-43cb-92C2-25804820EDAC}">
                        <c15:formulaRef>
                          <c15:sqref>PPH!$A$3</c15:sqref>
                        </c15:formulaRef>
                      </c:ext>
                    </c:extLst>
                    <c:strCache>
                      <c:ptCount val="1"/>
                      <c:pt idx="0">
                        <c:v>Theortical Developed - Average</c:v>
                      </c:pt>
                    </c:strCache>
                  </c:strRef>
                </c:tx>
                <c:spPr>
                  <a:ln w="19050" cap="rnd">
                    <a:solidFill>
                      <a:schemeClr val="accent2"/>
                    </a:solidFill>
                    <a:round/>
                  </a:ln>
                  <a:effectLst/>
                </c:spPr>
                <c:marker>
                  <c:symbol val="none"/>
                </c:marker>
                <c:xVal>
                  <c:numRef>
                    <c:extLst xmlns:c15="http://schemas.microsoft.com/office/drawing/2012/chart">
                      <c:ext xmlns:c15="http://schemas.microsoft.com/office/drawing/2012/chart" uri="{02D57815-91ED-43cb-92C2-25804820EDAC}">
                        <c15:formulaRef>
                          <c15:sqref>PPH!$B$1:$K$1</c15:sqref>
                        </c15:formulaRef>
                      </c:ext>
                    </c:extLst>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extLst xmlns:c15="http://schemas.microsoft.com/office/drawing/2012/chart">
                      <c:ext xmlns:c15="http://schemas.microsoft.com/office/drawing/2012/chart" uri="{02D57815-91ED-43cb-92C2-25804820EDAC}">
                        <c15:formulaRef>
                          <c15:sqref>PPH!$B$3:$K$3</c15:sqref>
                        </c15:formulaRef>
                      </c:ext>
                    </c:extLst>
                    <c:numCache>
                      <c:formatCode>0.0</c:formatCode>
                      <c:ptCount val="10"/>
                      <c:pt idx="0">
                        <c:v>248.36</c:v>
                      </c:pt>
                      <c:pt idx="1">
                        <c:v>194.99441955376847</c:v>
                      </c:pt>
                      <c:pt idx="2">
                        <c:v>169.26467561980664</c:v>
                      </c:pt>
                      <c:pt idx="3">
                        <c:v>153.09560177609552</c:v>
                      </c:pt>
                      <c:pt idx="4">
                        <c:v>141.62539027782782</c:v>
                      </c:pt>
                      <c:pt idx="5">
                        <c:v>132.89445632727131</c:v>
                      </c:pt>
                      <c:pt idx="6">
                        <c:v>125.93383682551449</c:v>
                      </c:pt>
                      <c:pt idx="7">
                        <c:v>120.19966179966433</c:v>
                      </c:pt>
                      <c:pt idx="8">
                        <c:v>115.35887587646307</c:v>
                      </c:pt>
                      <c:pt idx="9">
                        <c:v>111.19407622524139</c:v>
                      </c:pt>
                    </c:numCache>
                  </c:numRef>
                </c:yVal>
                <c:smooth val="1"/>
                <c:extLst xmlns:c15="http://schemas.microsoft.com/office/drawing/2012/chart">
                  <c:ext xmlns:c16="http://schemas.microsoft.com/office/drawing/2014/chart" uri="{C3380CC4-5D6E-409C-BE32-E72D297353CC}">
                    <c16:uniqueId val="{00000001-374B-4B85-8B3E-85ACFD226ABF}"/>
                  </c:ext>
                </c:extLst>
              </c15:ser>
            </c15:filteredScatterSeries>
            <c15:filteredScatterSeries>
              <c15:ser>
                <c:idx val="2"/>
                <c:order val="2"/>
                <c:tx>
                  <c:strRef>
                    <c:extLst xmlns:c15="http://schemas.microsoft.com/office/drawing/2012/chart">
                      <c:ext xmlns:c15="http://schemas.microsoft.com/office/drawing/2012/chart" uri="{02D57815-91ED-43cb-92C2-25804820EDAC}">
                        <c15:formulaRef>
                          <c15:sqref>PPH!$A$4</c15:sqref>
                        </c15:formulaRef>
                      </c:ext>
                    </c:extLst>
                    <c:strCache>
                      <c:ptCount val="1"/>
                      <c:pt idx="0">
                        <c:v>Theortical Developed - High</c:v>
                      </c:pt>
                    </c:strCache>
                  </c:strRef>
                </c:tx>
                <c:spPr>
                  <a:ln w="19050" cap="rnd">
                    <a:solidFill>
                      <a:srgbClr val="FF0000"/>
                    </a:solidFill>
                    <a:round/>
                  </a:ln>
                  <a:effectLst/>
                </c:spPr>
                <c:marker>
                  <c:symbol val="none"/>
                </c:marker>
                <c:xVal>
                  <c:numRef>
                    <c:extLst xmlns:c15="http://schemas.microsoft.com/office/drawing/2012/chart">
                      <c:ext xmlns:c15="http://schemas.microsoft.com/office/drawing/2012/chart" uri="{02D57815-91ED-43cb-92C2-25804820EDAC}">
                        <c15:formulaRef>
                          <c15:sqref>PPH!$B$1:$K$1</c15:sqref>
                        </c15:formulaRef>
                      </c:ext>
                    </c:extLst>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extLst xmlns:c15="http://schemas.microsoft.com/office/drawing/2012/chart">
                      <c:ext xmlns:c15="http://schemas.microsoft.com/office/drawing/2012/chart" uri="{02D57815-91ED-43cb-92C2-25804820EDAC}">
                        <c15:formulaRef>
                          <c15:sqref>PPH!$B$4:$K$4</c15:sqref>
                        </c15:formulaRef>
                      </c:ext>
                    </c:extLst>
                    <c:numCache>
                      <c:formatCode>0.0</c:formatCode>
                      <c:ptCount val="10"/>
                      <c:pt idx="0">
                        <c:v>330.85</c:v>
                      </c:pt>
                      <c:pt idx="1">
                        <c:v>266.87742603864052</c:v>
                      </c:pt>
                      <c:pt idx="2">
                        <c:v>235.35506552169986</c:v>
                      </c:pt>
                      <c:pt idx="3">
                        <c:v>215.27447643648188</c:v>
                      </c:pt>
                      <c:pt idx="4">
                        <c:v>200.88635448816169</c:v>
                      </c:pt>
                      <c:pt idx="5">
                        <c:v>189.84722409426277</c:v>
                      </c:pt>
                      <c:pt idx="6">
                        <c:v>180.98840243187507</c:v>
                      </c:pt>
                      <c:pt idx="7">
                        <c:v>173.64938238834594</c:v>
                      </c:pt>
                      <c:pt idx="8">
                        <c:v>167.42332436670279</c:v>
                      </c:pt>
                      <c:pt idx="9">
                        <c:v>162.04332238805043</c:v>
                      </c:pt>
                    </c:numCache>
                  </c:numRef>
                </c:yVal>
                <c:smooth val="1"/>
                <c:extLst xmlns:c15="http://schemas.microsoft.com/office/drawing/2012/chart">
                  <c:ext xmlns:c16="http://schemas.microsoft.com/office/drawing/2014/chart" uri="{C3380CC4-5D6E-409C-BE32-E72D297353CC}">
                    <c16:uniqueId val="{00000002-374B-4B85-8B3E-85ACFD226ABF}"/>
                  </c:ext>
                </c:extLst>
              </c15:ser>
            </c15:filteredScatterSeries>
          </c:ext>
        </c:extLst>
      </c:scatterChart>
      <c:valAx>
        <c:axId val="1072624368"/>
        <c:scaling>
          <c:orientation val="minMax"/>
          <c:max val="1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r>
                  <a:rPr lang="en-US" sz="1800">
                    <a:solidFill>
                      <a:schemeClr val="tx1"/>
                    </a:solidFill>
                    <a:latin typeface="Arial" panose="020B0604020202020204" pitchFamily="34" charset="0"/>
                    <a:cs typeface="Arial" panose="020B0604020202020204" pitchFamily="34" charset="0"/>
                  </a:rPr>
                  <a:t>Household size</a:t>
                </a:r>
              </a:p>
            </c:rich>
          </c:tx>
          <c:layout>
            <c:manualLayout>
              <c:xMode val="edge"/>
              <c:yMode val="edge"/>
              <c:x val="0.46558913792500584"/>
              <c:y val="0.92113333176299517"/>
            </c:manualLayout>
          </c:layout>
          <c:overlay val="0"/>
          <c:spPr>
            <a:noFill/>
            <a:ln>
              <a:noFill/>
            </a:ln>
            <a:effectLst/>
          </c:spPr>
          <c:txPr>
            <a:bodyPr rot="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72625024"/>
        <c:crosses val="autoZero"/>
        <c:crossBetween val="midCat"/>
        <c:majorUnit val="1"/>
      </c:valAx>
      <c:valAx>
        <c:axId val="1072625024"/>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r>
                  <a:rPr lang="en-US" sz="1800">
                    <a:solidFill>
                      <a:schemeClr val="tx1"/>
                    </a:solidFill>
                    <a:latin typeface="Arial" panose="020B0604020202020204" pitchFamily="34" charset="0"/>
                    <a:cs typeface="Arial" panose="020B0604020202020204" pitchFamily="34" charset="0"/>
                  </a:rPr>
                  <a:t>Water conusmption (L/c/d)</a:t>
                </a:r>
              </a:p>
            </c:rich>
          </c:tx>
          <c:layout>
            <c:manualLayout>
              <c:xMode val="edge"/>
              <c:yMode val="edge"/>
              <c:x val="1.2297297660769953E-2"/>
              <c:y val="0.2557201354202579"/>
            </c:manualLayout>
          </c:layout>
          <c:overlay val="0"/>
          <c:spPr>
            <a:noFill/>
            <a:ln>
              <a:noFill/>
            </a:ln>
            <a:effectLst/>
          </c:spPr>
          <c:txPr>
            <a:bodyPr rot="-540000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800" b="0" i="0" u="none" strike="noStrike" kern="1200" baseline="0">
                <a:solidFill>
                  <a:schemeClr val="tx1"/>
                </a:solidFill>
                <a:latin typeface="Arial" panose="020B0604020202020204" pitchFamily="34" charset="0"/>
                <a:ea typeface="+mn-ea"/>
                <a:cs typeface="Arial" panose="020B0604020202020204" pitchFamily="34" charset="0"/>
              </a:defRPr>
            </a:pPr>
            <a:endParaRPr lang="en-US"/>
          </a:p>
        </c:txPr>
        <c:crossAx val="107262436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100"/>
      </a:pPr>
      <a:endParaRPr lang="en-US"/>
    </a:p>
  </c:txPr>
  <c:userShapes r:id="rId3"/>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ZA"/>
              <a:t>SA Low (Kleinmond LCH + Smith)</a:t>
            </a:r>
          </a:p>
        </c:rich>
      </c:tx>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3175">
                <a:solidFill>
                  <a:schemeClr val="accent1"/>
                </a:solidFill>
              </a:ln>
              <a:effectLst/>
            </c:spPr>
          </c:marker>
          <c:trendline>
            <c:spPr>
              <a:ln w="22225" cap="rnd">
                <a:solidFill>
                  <a:srgbClr val="FF0000"/>
                </a:solidFill>
                <a:prstDash val="solid"/>
              </a:ln>
              <a:effectLst/>
            </c:spPr>
            <c:trendlineType val="power"/>
            <c:dispRSqr val="1"/>
            <c:dispEq val="1"/>
            <c:trendlineLbl>
              <c:layout>
                <c:manualLayout>
                  <c:x val="0.17417110562046506"/>
                  <c:y val="-3.4373253081584697E-2"/>
                </c:manualLayout>
              </c:layout>
              <c:numFmt formatCode="General" sourceLinked="0"/>
              <c:spPr>
                <a:solidFill>
                  <a:schemeClr val="bg1"/>
                </a:solid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rendlineLbl>
          </c:trendline>
          <c:xVal>
            <c:numRef>
              <c:f>'Household Size Data'!$A$41:$A$64</c:f>
              <c:numCache>
                <c:formatCode>General</c:formatCode>
                <c:ptCount val="24"/>
                <c:pt idx="0">
                  <c:v>1</c:v>
                </c:pt>
                <c:pt idx="1">
                  <c:v>2</c:v>
                </c:pt>
                <c:pt idx="2">
                  <c:v>2</c:v>
                </c:pt>
                <c:pt idx="3">
                  <c:v>3</c:v>
                </c:pt>
                <c:pt idx="4">
                  <c:v>3</c:v>
                </c:pt>
                <c:pt idx="5">
                  <c:v>3</c:v>
                </c:pt>
                <c:pt idx="6">
                  <c:v>3</c:v>
                </c:pt>
                <c:pt idx="7">
                  <c:v>3</c:v>
                </c:pt>
                <c:pt idx="8">
                  <c:v>4</c:v>
                </c:pt>
                <c:pt idx="9">
                  <c:v>4</c:v>
                </c:pt>
                <c:pt idx="10">
                  <c:v>4</c:v>
                </c:pt>
                <c:pt idx="11">
                  <c:v>4</c:v>
                </c:pt>
                <c:pt idx="12">
                  <c:v>4</c:v>
                </c:pt>
                <c:pt idx="13">
                  <c:v>4</c:v>
                </c:pt>
                <c:pt idx="14">
                  <c:v>5</c:v>
                </c:pt>
                <c:pt idx="15">
                  <c:v>5</c:v>
                </c:pt>
                <c:pt idx="16">
                  <c:v>6</c:v>
                </c:pt>
                <c:pt idx="17">
                  <c:v>7</c:v>
                </c:pt>
                <c:pt idx="18">
                  <c:v>1</c:v>
                </c:pt>
                <c:pt idx="19">
                  <c:v>2</c:v>
                </c:pt>
                <c:pt idx="20">
                  <c:v>3</c:v>
                </c:pt>
                <c:pt idx="21">
                  <c:v>4</c:v>
                </c:pt>
                <c:pt idx="22">
                  <c:v>5</c:v>
                </c:pt>
                <c:pt idx="23">
                  <c:v>6</c:v>
                </c:pt>
              </c:numCache>
            </c:numRef>
          </c:xVal>
          <c:yVal>
            <c:numRef>
              <c:f>'Household Size Data'!$B$41:$B$64</c:f>
              <c:numCache>
                <c:formatCode>0.0</c:formatCode>
                <c:ptCount val="24"/>
                <c:pt idx="0">
                  <c:v>173.94375821287741</c:v>
                </c:pt>
                <c:pt idx="1">
                  <c:v>140.32510189536507</c:v>
                </c:pt>
                <c:pt idx="2">
                  <c:v>76.858935611038149</c:v>
                </c:pt>
                <c:pt idx="3">
                  <c:v>52.106460797196632</c:v>
                </c:pt>
                <c:pt idx="4">
                  <c:v>43.586574682435419</c:v>
                </c:pt>
                <c:pt idx="5">
                  <c:v>54.826154257333037</c:v>
                </c:pt>
                <c:pt idx="6">
                  <c:v>44.184691195794755</c:v>
                </c:pt>
                <c:pt idx="7">
                  <c:v>76.096541036150924</c:v>
                </c:pt>
                <c:pt idx="8">
                  <c:v>57.558508541392726</c:v>
                </c:pt>
                <c:pt idx="9">
                  <c:v>36.756274638633414</c:v>
                </c:pt>
                <c:pt idx="10">
                  <c:v>128.01864323258869</c:v>
                </c:pt>
                <c:pt idx="11">
                  <c:v>91.262664257555514</c:v>
                </c:pt>
                <c:pt idx="12">
                  <c:v>34.499211563732025</c:v>
                </c:pt>
                <c:pt idx="13">
                  <c:v>128.01864323258869</c:v>
                </c:pt>
                <c:pt idx="14">
                  <c:v>40.978265440210251</c:v>
                </c:pt>
                <c:pt idx="15">
                  <c:v>60.2729829172142</c:v>
                </c:pt>
                <c:pt idx="16">
                  <c:v>57.270981165133669</c:v>
                </c:pt>
                <c:pt idx="17">
                  <c:v>31.135307999678243</c:v>
                </c:pt>
                <c:pt idx="18" formatCode="0">
                  <c:v>147</c:v>
                </c:pt>
                <c:pt idx="19" formatCode="0">
                  <c:v>148</c:v>
                </c:pt>
                <c:pt idx="20" formatCode="0">
                  <c:v>139</c:v>
                </c:pt>
                <c:pt idx="21" formatCode="0">
                  <c:v>128</c:v>
                </c:pt>
                <c:pt idx="22" formatCode="0">
                  <c:v>119</c:v>
                </c:pt>
                <c:pt idx="23" formatCode="0">
                  <c:v>103</c:v>
                </c:pt>
              </c:numCache>
            </c:numRef>
          </c:yVal>
          <c:smooth val="0"/>
          <c:extLst>
            <c:ext xmlns:c16="http://schemas.microsoft.com/office/drawing/2014/chart" uri="{C3380CC4-5D6E-409C-BE32-E72D297353CC}">
              <c16:uniqueId val="{00000000-630D-4A78-89B4-50D63671D102}"/>
            </c:ext>
          </c:extLst>
        </c:ser>
        <c:dLbls>
          <c:showLegendKey val="0"/>
          <c:showVal val="0"/>
          <c:showCatName val="0"/>
          <c:showSerName val="0"/>
          <c:showPercent val="0"/>
          <c:showBubbleSize val="0"/>
        </c:dLbls>
        <c:axId val="688933280"/>
        <c:axId val="688938200"/>
      </c:scatterChart>
      <c:valAx>
        <c:axId val="688933280"/>
        <c:scaling>
          <c:orientation val="minMax"/>
          <c:max val="12"/>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r>
                  <a:rPr lang="en-US"/>
                  <a:t>People per household</a:t>
                </a:r>
              </a:p>
            </c:rich>
          </c:tx>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crossAx val="688938200"/>
        <c:crosses val="autoZero"/>
        <c:crossBetween val="midCat"/>
      </c:valAx>
      <c:valAx>
        <c:axId val="688938200"/>
        <c:scaling>
          <c:orientation val="minMax"/>
          <c:max val="140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r>
                  <a:rPr lang="en-ZA"/>
                  <a:t>Average annua daily water use (L/c/d)</a:t>
                </a:r>
              </a:p>
            </c:rich>
          </c:tx>
          <c:overlay val="0"/>
          <c:spPr>
            <a:noFill/>
            <a:ln>
              <a:noFill/>
            </a:ln>
            <a:effectLst/>
          </c:spPr>
          <c:txPr>
            <a:bodyPr rot="-54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crossAx val="688933280"/>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2000"/>
      </a:pPr>
      <a:endParaRPr lang="en-US"/>
    </a:p>
  </c:txPr>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r>
              <a:rPr lang="en-ZA"/>
              <a:t>SA High ( Jhb Water + Hemel &amp; Aarde + Stb student homes)</a:t>
            </a:r>
          </a:p>
        </c:rich>
      </c:tx>
      <c:overlay val="0"/>
      <c:spPr>
        <a:noFill/>
        <a:ln>
          <a:noFill/>
        </a:ln>
        <a:effectLst/>
      </c:spPr>
      <c:txPr>
        <a:bodyPr rot="0" spcFirstLastPara="1" vertOverflow="ellipsis" vert="horz" wrap="square" anchor="ctr" anchorCtr="1"/>
        <a:lstStyle/>
        <a:p>
          <a:pPr>
            <a:defRPr sz="2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spPr>
            <a:ln w="25400" cap="rnd">
              <a:noFill/>
              <a:round/>
            </a:ln>
            <a:effectLst/>
          </c:spPr>
          <c:marker>
            <c:symbol val="circle"/>
            <c:size val="5"/>
            <c:spPr>
              <a:solidFill>
                <a:schemeClr val="accent1"/>
              </a:solidFill>
              <a:ln w="9525">
                <a:solidFill>
                  <a:schemeClr val="accent1"/>
                </a:solidFill>
              </a:ln>
              <a:effectLst/>
            </c:spPr>
          </c:marker>
          <c:trendline>
            <c:spPr>
              <a:ln w="22225" cap="rnd">
                <a:solidFill>
                  <a:srgbClr val="FF0000"/>
                </a:solidFill>
                <a:prstDash val="solid"/>
              </a:ln>
              <a:effectLst/>
            </c:spPr>
            <c:trendlineType val="power"/>
            <c:dispRSqr val="1"/>
            <c:dispEq val="1"/>
            <c:trendlineLbl>
              <c:layout>
                <c:manualLayout>
                  <c:x val="0.12312994374724431"/>
                  <c:y val="-9.7956053922579125E-2"/>
                </c:manualLayout>
              </c:layout>
              <c:numFmt formatCode="General" sourceLinked="0"/>
              <c:spPr>
                <a:solidFill>
                  <a:schemeClr val="bg1"/>
                </a:solidFill>
                <a:ln>
                  <a:noFill/>
                </a:ln>
                <a:effectLst/>
              </c:spPr>
              <c:txPr>
                <a:bodyPr rot="0" spcFirstLastPara="1" vertOverflow="ellipsis" vert="horz" wrap="square" anchor="ctr" anchorCtr="1"/>
                <a:lstStyle/>
                <a:p>
                  <a:pPr>
                    <a:defRPr sz="1600" b="0" i="0" u="none" strike="noStrike" kern="1200" baseline="0">
                      <a:solidFill>
                        <a:schemeClr val="tx1">
                          <a:lumMod val="65000"/>
                          <a:lumOff val="35000"/>
                        </a:schemeClr>
                      </a:solidFill>
                      <a:latin typeface="+mn-lt"/>
                      <a:ea typeface="+mn-ea"/>
                      <a:cs typeface="+mn-cs"/>
                    </a:defRPr>
                  </a:pPr>
                  <a:endParaRPr lang="en-US"/>
                </a:p>
              </c:txPr>
            </c:trendlineLbl>
          </c:trendline>
          <c:xVal>
            <c:numRef>
              <c:f>'Household Size Data'!$A$2:$A$40</c:f>
              <c:numCache>
                <c:formatCode>General</c:formatCode>
                <c:ptCount val="39"/>
                <c:pt idx="0">
                  <c:v>1</c:v>
                </c:pt>
                <c:pt idx="1">
                  <c:v>1</c:v>
                </c:pt>
                <c:pt idx="2">
                  <c:v>1</c:v>
                </c:pt>
                <c:pt idx="3">
                  <c:v>1</c:v>
                </c:pt>
                <c:pt idx="4">
                  <c:v>1</c:v>
                </c:pt>
                <c:pt idx="5">
                  <c:v>2</c:v>
                </c:pt>
                <c:pt idx="6">
                  <c:v>2</c:v>
                </c:pt>
                <c:pt idx="7">
                  <c:v>2</c:v>
                </c:pt>
                <c:pt idx="8">
                  <c:v>2</c:v>
                </c:pt>
                <c:pt idx="9">
                  <c:v>4</c:v>
                </c:pt>
                <c:pt idx="10">
                  <c:v>4</c:v>
                </c:pt>
                <c:pt idx="11">
                  <c:v>4</c:v>
                </c:pt>
                <c:pt idx="12">
                  <c:v>4</c:v>
                </c:pt>
                <c:pt idx="13">
                  <c:v>5</c:v>
                </c:pt>
                <c:pt idx="14">
                  <c:v>5</c:v>
                </c:pt>
                <c:pt idx="15">
                  <c:v>5</c:v>
                </c:pt>
                <c:pt idx="16">
                  <c:v>5</c:v>
                </c:pt>
                <c:pt idx="17">
                  <c:v>6</c:v>
                </c:pt>
                <c:pt idx="18">
                  <c:v>7</c:v>
                </c:pt>
                <c:pt idx="19">
                  <c:v>7</c:v>
                </c:pt>
                <c:pt idx="20">
                  <c:v>7</c:v>
                </c:pt>
                <c:pt idx="21">
                  <c:v>7</c:v>
                </c:pt>
                <c:pt idx="22">
                  <c:v>8</c:v>
                </c:pt>
                <c:pt idx="23">
                  <c:v>8</c:v>
                </c:pt>
                <c:pt idx="24">
                  <c:v>8</c:v>
                </c:pt>
                <c:pt idx="25">
                  <c:v>8</c:v>
                </c:pt>
                <c:pt idx="26">
                  <c:v>9</c:v>
                </c:pt>
                <c:pt idx="27">
                  <c:v>10</c:v>
                </c:pt>
                <c:pt idx="28">
                  <c:v>1</c:v>
                </c:pt>
                <c:pt idx="29">
                  <c:v>1</c:v>
                </c:pt>
                <c:pt idx="30">
                  <c:v>1</c:v>
                </c:pt>
                <c:pt idx="31">
                  <c:v>2</c:v>
                </c:pt>
                <c:pt idx="32">
                  <c:v>2</c:v>
                </c:pt>
                <c:pt idx="33">
                  <c:v>2</c:v>
                </c:pt>
                <c:pt idx="34">
                  <c:v>2</c:v>
                </c:pt>
                <c:pt idx="35">
                  <c:v>2</c:v>
                </c:pt>
                <c:pt idx="36">
                  <c:v>2</c:v>
                </c:pt>
                <c:pt idx="37">
                  <c:v>2</c:v>
                </c:pt>
                <c:pt idx="38">
                  <c:v>2</c:v>
                </c:pt>
              </c:numCache>
            </c:numRef>
          </c:xVal>
          <c:yVal>
            <c:numRef>
              <c:f>'Household Size Data'!$B$2:$B$40</c:f>
              <c:numCache>
                <c:formatCode>0.0</c:formatCode>
                <c:ptCount val="39"/>
                <c:pt idx="0">
                  <c:v>291.79331306990883</c:v>
                </c:pt>
                <c:pt idx="1">
                  <c:v>557.04697986577185</c:v>
                </c:pt>
                <c:pt idx="2">
                  <c:v>75.98784194528875</c:v>
                </c:pt>
                <c:pt idx="3">
                  <c:v>179.33130699088147</c:v>
                </c:pt>
                <c:pt idx="4">
                  <c:v>355.62310030395139</c:v>
                </c:pt>
                <c:pt idx="5">
                  <c:v>358.66261398176295</c:v>
                </c:pt>
                <c:pt idx="6">
                  <c:v>156.53495440729483</c:v>
                </c:pt>
                <c:pt idx="7">
                  <c:v>268.99696048632217</c:v>
                </c:pt>
                <c:pt idx="8">
                  <c:v>104.86322188449849</c:v>
                </c:pt>
                <c:pt idx="9">
                  <c:v>66.109422492401222</c:v>
                </c:pt>
                <c:pt idx="10">
                  <c:v>237.08206686930092</c:v>
                </c:pt>
                <c:pt idx="11">
                  <c:v>95.834523809523773</c:v>
                </c:pt>
                <c:pt idx="12">
                  <c:v>199.42089947089937</c:v>
                </c:pt>
                <c:pt idx="13">
                  <c:v>105.5739682539682</c:v>
                </c:pt>
                <c:pt idx="14">
                  <c:v>79.503915343915409</c:v>
                </c:pt>
                <c:pt idx="15">
                  <c:v>221.71465608465601</c:v>
                </c:pt>
                <c:pt idx="16">
                  <c:v>107.03851851851856</c:v>
                </c:pt>
                <c:pt idx="17">
                  <c:v>185.95361552028226</c:v>
                </c:pt>
                <c:pt idx="18">
                  <c:v>96.991874527588834</c:v>
                </c:pt>
                <c:pt idx="19">
                  <c:v>213.93019652305381</c:v>
                </c:pt>
                <c:pt idx="20">
                  <c:v>174.84769463340896</c:v>
                </c:pt>
                <c:pt idx="21">
                  <c:v>169.9487528344672</c:v>
                </c:pt>
                <c:pt idx="22">
                  <c:v>142.31484788359785</c:v>
                </c:pt>
                <c:pt idx="23">
                  <c:v>257.18905423280421</c:v>
                </c:pt>
                <c:pt idx="24">
                  <c:v>157.25357142857146</c:v>
                </c:pt>
                <c:pt idx="25">
                  <c:v>103.6025462962963</c:v>
                </c:pt>
                <c:pt idx="26">
                  <c:v>124.79176954732503</c:v>
                </c:pt>
                <c:pt idx="27">
                  <c:v>92.431851851851832</c:v>
                </c:pt>
                <c:pt idx="28">
                  <c:v>791.29711896534536</c:v>
                </c:pt>
                <c:pt idx="29">
                  <c:v>1263.3167359031365</c:v>
                </c:pt>
                <c:pt idx="30">
                  <c:v>287.82110727642902</c:v>
                </c:pt>
                <c:pt idx="31">
                  <c:v>154.89359096882129</c:v>
                </c:pt>
                <c:pt idx="32">
                  <c:v>169.41847852267412</c:v>
                </c:pt>
                <c:pt idx="33">
                  <c:v>342.17833746239324</c:v>
                </c:pt>
                <c:pt idx="34">
                  <c:v>134.86319021388437</c:v>
                </c:pt>
                <c:pt idx="35">
                  <c:v>680.0522447985395</c:v>
                </c:pt>
                <c:pt idx="36">
                  <c:v>246.32301719366279</c:v>
                </c:pt>
                <c:pt idx="37">
                  <c:v>136.53923458460366</c:v>
                </c:pt>
                <c:pt idx="38">
                  <c:v>192.1488092254516</c:v>
                </c:pt>
              </c:numCache>
            </c:numRef>
          </c:yVal>
          <c:smooth val="0"/>
          <c:extLst>
            <c:ext xmlns:c16="http://schemas.microsoft.com/office/drawing/2014/chart" uri="{C3380CC4-5D6E-409C-BE32-E72D297353CC}">
              <c16:uniqueId val="{00000000-C987-4C2F-AA15-03A249D39B05}"/>
            </c:ext>
          </c:extLst>
        </c:ser>
        <c:dLbls>
          <c:showLegendKey val="0"/>
          <c:showVal val="0"/>
          <c:showCatName val="0"/>
          <c:showSerName val="0"/>
          <c:showPercent val="0"/>
          <c:showBubbleSize val="0"/>
        </c:dLbls>
        <c:axId val="905086208"/>
        <c:axId val="905087848"/>
      </c:scatterChart>
      <c:valAx>
        <c:axId val="905086208"/>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r>
                  <a:rPr lang="en-US"/>
                  <a:t>People per household</a:t>
                </a:r>
              </a:p>
            </c:rich>
          </c:tx>
          <c:overlay val="0"/>
          <c:spPr>
            <a:noFill/>
            <a:ln>
              <a:noFill/>
            </a:ln>
            <a:effectLst/>
          </c:spPr>
          <c:txPr>
            <a:bodyPr rot="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crossAx val="905087848"/>
        <c:crosses val="autoZero"/>
        <c:crossBetween val="midCat"/>
      </c:valAx>
      <c:valAx>
        <c:axId val="9050878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r>
                  <a:rPr lang="en-US"/>
                  <a:t>Annual average daily water use (L/c/d)</a:t>
                </a:r>
              </a:p>
            </c:rich>
          </c:tx>
          <c:overlay val="0"/>
          <c:spPr>
            <a:noFill/>
            <a:ln>
              <a:noFill/>
            </a:ln>
            <a:effectLst/>
          </c:spPr>
          <c:txPr>
            <a:bodyPr rot="-54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2000" b="0" i="0" u="none" strike="noStrike" kern="1200" baseline="0">
                <a:solidFill>
                  <a:schemeClr val="tx1">
                    <a:lumMod val="65000"/>
                    <a:lumOff val="35000"/>
                  </a:schemeClr>
                </a:solidFill>
                <a:latin typeface="+mn-lt"/>
                <a:ea typeface="+mn-ea"/>
                <a:cs typeface="+mn-cs"/>
              </a:defRPr>
            </a:pPr>
            <a:endParaRPr lang="en-US"/>
          </a:p>
        </c:txPr>
        <c:crossAx val="905086208"/>
        <c:crosses val="autoZero"/>
        <c:crossBetween val="midCat"/>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2000"/>
      </a:pPr>
      <a:endParaRPr lang="en-US"/>
    </a:p>
  </c:txPr>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4364356559670097"/>
          <c:y val="3.1413612565445025E-2"/>
          <c:w val="0.82510344465397578"/>
          <c:h val="0.84208731500185519"/>
        </c:manualLayout>
      </c:layout>
      <c:scatterChart>
        <c:scatterStyle val="lineMarker"/>
        <c:varyColors val="0"/>
        <c:ser>
          <c:idx val="0"/>
          <c:order val="0"/>
          <c:tx>
            <c:strRef>
              <c:f>'Household Size Data'!$C$2:$C$12</c:f>
              <c:strCache>
                <c:ptCount val="11"/>
                <c:pt idx="0">
                  <c:v>JHB water study</c:v>
                </c:pt>
              </c:strCache>
            </c:strRef>
          </c:tx>
          <c:spPr>
            <a:ln w="25400" cap="rnd">
              <a:noFill/>
              <a:round/>
            </a:ln>
            <a:effectLst/>
          </c:spPr>
          <c:marker>
            <c:symbol val="circle"/>
            <c:size val="5"/>
            <c:spPr>
              <a:solidFill>
                <a:schemeClr val="accent1"/>
              </a:solidFill>
              <a:ln w="9525">
                <a:solidFill>
                  <a:schemeClr val="accent1"/>
                </a:solidFill>
              </a:ln>
              <a:effectLst/>
            </c:spPr>
          </c:marker>
          <c:xVal>
            <c:numRef>
              <c:f>'Household Size Data'!$A$2:$A$12</c:f>
              <c:numCache>
                <c:formatCode>General</c:formatCode>
                <c:ptCount val="11"/>
                <c:pt idx="0">
                  <c:v>1</c:v>
                </c:pt>
                <c:pt idx="1">
                  <c:v>1</c:v>
                </c:pt>
                <c:pt idx="2">
                  <c:v>1</c:v>
                </c:pt>
                <c:pt idx="3">
                  <c:v>1</c:v>
                </c:pt>
                <c:pt idx="4">
                  <c:v>1</c:v>
                </c:pt>
                <c:pt idx="5">
                  <c:v>2</c:v>
                </c:pt>
                <c:pt idx="6">
                  <c:v>2</c:v>
                </c:pt>
                <c:pt idx="7">
                  <c:v>2</c:v>
                </c:pt>
                <c:pt idx="8">
                  <c:v>2</c:v>
                </c:pt>
                <c:pt idx="9">
                  <c:v>4</c:v>
                </c:pt>
                <c:pt idx="10">
                  <c:v>4</c:v>
                </c:pt>
              </c:numCache>
            </c:numRef>
          </c:xVal>
          <c:yVal>
            <c:numRef>
              <c:f>'Household Size Data'!$B$2:$B$12</c:f>
              <c:numCache>
                <c:formatCode>0.0</c:formatCode>
                <c:ptCount val="11"/>
                <c:pt idx="0">
                  <c:v>291.79331306990883</c:v>
                </c:pt>
                <c:pt idx="1">
                  <c:v>557.04697986577185</c:v>
                </c:pt>
                <c:pt idx="2">
                  <c:v>75.98784194528875</c:v>
                </c:pt>
                <c:pt idx="3">
                  <c:v>179.33130699088147</c:v>
                </c:pt>
                <c:pt idx="4">
                  <c:v>355.62310030395139</c:v>
                </c:pt>
                <c:pt idx="5">
                  <c:v>358.66261398176295</c:v>
                </c:pt>
                <c:pt idx="6">
                  <c:v>156.53495440729483</c:v>
                </c:pt>
                <c:pt idx="7">
                  <c:v>268.99696048632217</c:v>
                </c:pt>
                <c:pt idx="8">
                  <c:v>104.86322188449849</c:v>
                </c:pt>
                <c:pt idx="9">
                  <c:v>66.109422492401222</c:v>
                </c:pt>
                <c:pt idx="10">
                  <c:v>237.08206686930092</c:v>
                </c:pt>
              </c:numCache>
            </c:numRef>
          </c:yVal>
          <c:smooth val="0"/>
          <c:extLst>
            <c:ext xmlns:c16="http://schemas.microsoft.com/office/drawing/2014/chart" uri="{C3380CC4-5D6E-409C-BE32-E72D297353CC}">
              <c16:uniqueId val="{00000000-0593-461A-A900-0A02F201B188}"/>
            </c:ext>
          </c:extLst>
        </c:ser>
        <c:ser>
          <c:idx val="1"/>
          <c:order val="1"/>
          <c:tx>
            <c:strRef>
              <c:f>'Household Size Data'!$C$13:$C$29</c:f>
              <c:strCache>
                <c:ptCount val="17"/>
                <c:pt idx="0">
                  <c:v>SU Houses</c:v>
                </c:pt>
              </c:strCache>
            </c:strRef>
          </c:tx>
          <c:spPr>
            <a:ln w="25400" cap="rnd">
              <a:noFill/>
              <a:round/>
            </a:ln>
            <a:effectLst/>
          </c:spPr>
          <c:marker>
            <c:symbol val="circle"/>
            <c:size val="5"/>
            <c:spPr>
              <a:solidFill>
                <a:schemeClr val="accent2"/>
              </a:solidFill>
              <a:ln w="9525">
                <a:solidFill>
                  <a:schemeClr val="accent2"/>
                </a:solidFill>
              </a:ln>
              <a:effectLst/>
            </c:spPr>
          </c:marker>
          <c:xVal>
            <c:numRef>
              <c:f>'Household Size Data'!$A$13:$A$29</c:f>
              <c:numCache>
                <c:formatCode>General</c:formatCode>
                <c:ptCount val="17"/>
                <c:pt idx="0">
                  <c:v>4</c:v>
                </c:pt>
                <c:pt idx="1">
                  <c:v>4</c:v>
                </c:pt>
                <c:pt idx="2">
                  <c:v>5</c:v>
                </c:pt>
                <c:pt idx="3">
                  <c:v>5</c:v>
                </c:pt>
                <c:pt idx="4">
                  <c:v>5</c:v>
                </c:pt>
                <c:pt idx="5">
                  <c:v>5</c:v>
                </c:pt>
                <c:pt idx="6">
                  <c:v>6</c:v>
                </c:pt>
                <c:pt idx="7">
                  <c:v>7</c:v>
                </c:pt>
                <c:pt idx="8">
                  <c:v>7</c:v>
                </c:pt>
                <c:pt idx="9">
                  <c:v>7</c:v>
                </c:pt>
                <c:pt idx="10">
                  <c:v>7</c:v>
                </c:pt>
                <c:pt idx="11">
                  <c:v>8</c:v>
                </c:pt>
                <c:pt idx="12">
                  <c:v>8</c:v>
                </c:pt>
                <c:pt idx="13">
                  <c:v>8</c:v>
                </c:pt>
                <c:pt idx="14">
                  <c:v>8</c:v>
                </c:pt>
                <c:pt idx="15">
                  <c:v>9</c:v>
                </c:pt>
                <c:pt idx="16">
                  <c:v>10</c:v>
                </c:pt>
              </c:numCache>
            </c:numRef>
          </c:xVal>
          <c:yVal>
            <c:numRef>
              <c:f>'Household Size Data'!$B$13:$B$29</c:f>
              <c:numCache>
                <c:formatCode>0.0</c:formatCode>
                <c:ptCount val="17"/>
                <c:pt idx="0">
                  <c:v>95.834523809523773</c:v>
                </c:pt>
                <c:pt idx="1">
                  <c:v>199.42089947089937</c:v>
                </c:pt>
                <c:pt idx="2">
                  <c:v>105.5739682539682</c:v>
                </c:pt>
                <c:pt idx="3">
                  <c:v>79.503915343915409</c:v>
                </c:pt>
                <c:pt idx="4">
                  <c:v>221.71465608465601</c:v>
                </c:pt>
                <c:pt idx="5">
                  <c:v>107.03851851851856</c:v>
                </c:pt>
                <c:pt idx="6">
                  <c:v>185.95361552028226</c:v>
                </c:pt>
                <c:pt idx="7">
                  <c:v>96.991874527588834</c:v>
                </c:pt>
                <c:pt idx="8">
                  <c:v>213.93019652305381</c:v>
                </c:pt>
                <c:pt idx="9">
                  <c:v>174.84769463340896</c:v>
                </c:pt>
                <c:pt idx="10">
                  <c:v>169.9487528344672</c:v>
                </c:pt>
                <c:pt idx="11">
                  <c:v>142.31484788359785</c:v>
                </c:pt>
                <c:pt idx="12">
                  <c:v>257.18905423280421</c:v>
                </c:pt>
                <c:pt idx="13">
                  <c:v>157.25357142857146</c:v>
                </c:pt>
                <c:pt idx="14">
                  <c:v>103.6025462962963</c:v>
                </c:pt>
                <c:pt idx="15">
                  <c:v>124.79176954732503</c:v>
                </c:pt>
                <c:pt idx="16">
                  <c:v>92.431851851851832</c:v>
                </c:pt>
              </c:numCache>
            </c:numRef>
          </c:yVal>
          <c:smooth val="0"/>
          <c:extLst>
            <c:ext xmlns:c16="http://schemas.microsoft.com/office/drawing/2014/chart" uri="{C3380CC4-5D6E-409C-BE32-E72D297353CC}">
              <c16:uniqueId val="{00000001-0593-461A-A900-0A02F201B188}"/>
            </c:ext>
          </c:extLst>
        </c:ser>
        <c:ser>
          <c:idx val="2"/>
          <c:order val="2"/>
          <c:tx>
            <c:strRef>
              <c:f>'Household Size Data'!$C$30:$C$40</c:f>
              <c:strCache>
                <c:ptCount val="11"/>
                <c:pt idx="0">
                  <c:v>WRC - Hermanus</c:v>
                </c:pt>
              </c:strCache>
            </c:strRef>
          </c:tx>
          <c:spPr>
            <a:ln w="25400" cap="rnd">
              <a:noFill/>
              <a:round/>
            </a:ln>
            <a:effectLst/>
          </c:spPr>
          <c:marker>
            <c:symbol val="circle"/>
            <c:size val="5"/>
            <c:spPr>
              <a:solidFill>
                <a:schemeClr val="accent3"/>
              </a:solidFill>
              <a:ln w="9525">
                <a:solidFill>
                  <a:schemeClr val="accent3"/>
                </a:solidFill>
              </a:ln>
              <a:effectLst/>
            </c:spPr>
          </c:marker>
          <c:xVal>
            <c:numRef>
              <c:f>'Household Size Data'!$A$30:$A$40</c:f>
              <c:numCache>
                <c:formatCode>General</c:formatCode>
                <c:ptCount val="11"/>
                <c:pt idx="0">
                  <c:v>1</c:v>
                </c:pt>
                <c:pt idx="1">
                  <c:v>1</c:v>
                </c:pt>
                <c:pt idx="2">
                  <c:v>1</c:v>
                </c:pt>
                <c:pt idx="3">
                  <c:v>2</c:v>
                </c:pt>
                <c:pt idx="4">
                  <c:v>2</c:v>
                </c:pt>
                <c:pt idx="5">
                  <c:v>2</c:v>
                </c:pt>
                <c:pt idx="6">
                  <c:v>2</c:v>
                </c:pt>
                <c:pt idx="7">
                  <c:v>2</c:v>
                </c:pt>
                <c:pt idx="8">
                  <c:v>2</c:v>
                </c:pt>
                <c:pt idx="9">
                  <c:v>2</c:v>
                </c:pt>
                <c:pt idx="10">
                  <c:v>2</c:v>
                </c:pt>
              </c:numCache>
            </c:numRef>
          </c:xVal>
          <c:yVal>
            <c:numRef>
              <c:f>'Household Size Data'!$B$30:$B$40</c:f>
              <c:numCache>
                <c:formatCode>0.0</c:formatCode>
                <c:ptCount val="11"/>
                <c:pt idx="0">
                  <c:v>791.29711896534536</c:v>
                </c:pt>
                <c:pt idx="1">
                  <c:v>1263.3167359031365</c:v>
                </c:pt>
                <c:pt idx="2">
                  <c:v>287.82110727642902</c:v>
                </c:pt>
                <c:pt idx="3">
                  <c:v>154.89359096882129</c:v>
                </c:pt>
                <c:pt idx="4">
                  <c:v>169.41847852267412</c:v>
                </c:pt>
                <c:pt idx="5">
                  <c:v>342.17833746239324</c:v>
                </c:pt>
                <c:pt idx="6">
                  <c:v>134.86319021388437</c:v>
                </c:pt>
                <c:pt idx="7">
                  <c:v>680.0522447985395</c:v>
                </c:pt>
                <c:pt idx="8">
                  <c:v>246.32301719366279</c:v>
                </c:pt>
                <c:pt idx="9">
                  <c:v>136.53923458460366</c:v>
                </c:pt>
                <c:pt idx="10">
                  <c:v>192.1488092254516</c:v>
                </c:pt>
              </c:numCache>
            </c:numRef>
          </c:yVal>
          <c:smooth val="0"/>
          <c:extLst>
            <c:ext xmlns:c16="http://schemas.microsoft.com/office/drawing/2014/chart" uri="{C3380CC4-5D6E-409C-BE32-E72D297353CC}">
              <c16:uniqueId val="{00000002-0593-461A-A900-0A02F201B188}"/>
            </c:ext>
          </c:extLst>
        </c:ser>
        <c:ser>
          <c:idx val="3"/>
          <c:order val="3"/>
          <c:tx>
            <c:strRef>
              <c:f>'Household Size Data'!$C$41:$C$58</c:f>
              <c:strCache>
                <c:ptCount val="18"/>
                <c:pt idx="0">
                  <c:v>WRC - Kleinmond</c:v>
                </c:pt>
              </c:strCache>
            </c:strRef>
          </c:tx>
          <c:spPr>
            <a:ln w="25400" cap="rnd">
              <a:noFill/>
              <a:round/>
            </a:ln>
            <a:effectLst/>
          </c:spPr>
          <c:marker>
            <c:symbol val="circle"/>
            <c:size val="5"/>
            <c:spPr>
              <a:solidFill>
                <a:schemeClr val="accent4"/>
              </a:solidFill>
              <a:ln w="9525">
                <a:solidFill>
                  <a:schemeClr val="accent4"/>
                </a:solidFill>
              </a:ln>
              <a:effectLst/>
            </c:spPr>
          </c:marker>
          <c:xVal>
            <c:numRef>
              <c:f>'Household Size Data'!$A$41:$A$58</c:f>
              <c:numCache>
                <c:formatCode>General</c:formatCode>
                <c:ptCount val="18"/>
                <c:pt idx="0">
                  <c:v>1</c:v>
                </c:pt>
                <c:pt idx="1">
                  <c:v>2</c:v>
                </c:pt>
                <c:pt idx="2">
                  <c:v>2</c:v>
                </c:pt>
                <c:pt idx="3">
                  <c:v>3</c:v>
                </c:pt>
                <c:pt idx="4">
                  <c:v>3</c:v>
                </c:pt>
                <c:pt idx="5">
                  <c:v>3</c:v>
                </c:pt>
                <c:pt idx="6">
                  <c:v>3</c:v>
                </c:pt>
                <c:pt idx="7">
                  <c:v>3</c:v>
                </c:pt>
                <c:pt idx="8">
                  <c:v>4</c:v>
                </c:pt>
                <c:pt idx="9">
                  <c:v>4</c:v>
                </c:pt>
                <c:pt idx="10">
                  <c:v>4</c:v>
                </c:pt>
                <c:pt idx="11">
                  <c:v>4</c:v>
                </c:pt>
                <c:pt idx="12">
                  <c:v>4</c:v>
                </c:pt>
                <c:pt idx="13">
                  <c:v>4</c:v>
                </c:pt>
                <c:pt idx="14">
                  <c:v>5</c:v>
                </c:pt>
                <c:pt idx="15">
                  <c:v>5</c:v>
                </c:pt>
                <c:pt idx="16">
                  <c:v>6</c:v>
                </c:pt>
                <c:pt idx="17">
                  <c:v>7</c:v>
                </c:pt>
              </c:numCache>
            </c:numRef>
          </c:xVal>
          <c:yVal>
            <c:numRef>
              <c:f>'Household Size Data'!$B$41:$B$58</c:f>
              <c:numCache>
                <c:formatCode>0.0</c:formatCode>
                <c:ptCount val="18"/>
                <c:pt idx="0">
                  <c:v>173.94375821287741</c:v>
                </c:pt>
                <c:pt idx="1">
                  <c:v>140.32510189536507</c:v>
                </c:pt>
                <c:pt idx="2">
                  <c:v>76.858935611038149</c:v>
                </c:pt>
                <c:pt idx="3">
                  <c:v>52.106460797196632</c:v>
                </c:pt>
                <c:pt idx="4">
                  <c:v>43.586574682435419</c:v>
                </c:pt>
                <c:pt idx="5">
                  <c:v>54.826154257333037</c:v>
                </c:pt>
                <c:pt idx="6">
                  <c:v>44.184691195794755</c:v>
                </c:pt>
                <c:pt idx="7">
                  <c:v>76.096541036150924</c:v>
                </c:pt>
                <c:pt idx="8">
                  <c:v>57.558508541392726</c:v>
                </c:pt>
                <c:pt idx="9">
                  <c:v>36.756274638633414</c:v>
                </c:pt>
                <c:pt idx="10">
                  <c:v>128.01864323258869</c:v>
                </c:pt>
                <c:pt idx="11">
                  <c:v>91.262664257555514</c:v>
                </c:pt>
                <c:pt idx="12">
                  <c:v>34.499211563732025</c:v>
                </c:pt>
                <c:pt idx="13">
                  <c:v>128.01864323258869</c:v>
                </c:pt>
                <c:pt idx="14">
                  <c:v>40.978265440210251</c:v>
                </c:pt>
                <c:pt idx="15">
                  <c:v>60.2729829172142</c:v>
                </c:pt>
                <c:pt idx="16">
                  <c:v>57.270981165133669</c:v>
                </c:pt>
                <c:pt idx="17">
                  <c:v>31.135307999678243</c:v>
                </c:pt>
              </c:numCache>
            </c:numRef>
          </c:yVal>
          <c:smooth val="0"/>
          <c:extLst>
            <c:ext xmlns:c16="http://schemas.microsoft.com/office/drawing/2014/chart" uri="{C3380CC4-5D6E-409C-BE32-E72D297353CC}">
              <c16:uniqueId val="{00000003-0593-461A-A900-0A02F201B188}"/>
            </c:ext>
          </c:extLst>
        </c:ser>
        <c:ser>
          <c:idx val="4"/>
          <c:order val="4"/>
          <c:tx>
            <c:strRef>
              <c:f>'Household Size Data'!$C$59:$C$64</c:f>
              <c:strCache>
                <c:ptCount val="6"/>
                <c:pt idx="0">
                  <c:v>Smith</c:v>
                </c:pt>
              </c:strCache>
            </c:strRef>
          </c:tx>
          <c:spPr>
            <a:ln w="25400" cap="rnd">
              <a:noFill/>
              <a:round/>
            </a:ln>
            <a:effectLst/>
          </c:spPr>
          <c:marker>
            <c:symbol val="circle"/>
            <c:size val="5"/>
            <c:spPr>
              <a:solidFill>
                <a:schemeClr val="accent5"/>
              </a:solidFill>
              <a:ln w="9525">
                <a:solidFill>
                  <a:schemeClr val="accent5"/>
                </a:solidFill>
              </a:ln>
              <a:effectLst/>
            </c:spPr>
          </c:marker>
          <c:xVal>
            <c:numRef>
              <c:f>'Household Size Data'!$A$59:$A$64</c:f>
              <c:numCache>
                <c:formatCode>General</c:formatCode>
                <c:ptCount val="6"/>
                <c:pt idx="0">
                  <c:v>1</c:v>
                </c:pt>
                <c:pt idx="1">
                  <c:v>2</c:v>
                </c:pt>
                <c:pt idx="2">
                  <c:v>3</c:v>
                </c:pt>
                <c:pt idx="3">
                  <c:v>4</c:v>
                </c:pt>
                <c:pt idx="4">
                  <c:v>5</c:v>
                </c:pt>
                <c:pt idx="5">
                  <c:v>6</c:v>
                </c:pt>
              </c:numCache>
            </c:numRef>
          </c:xVal>
          <c:yVal>
            <c:numRef>
              <c:f>'Household Size Data'!$B$59:$B$64</c:f>
              <c:numCache>
                <c:formatCode>0</c:formatCode>
                <c:ptCount val="6"/>
                <c:pt idx="0">
                  <c:v>147</c:v>
                </c:pt>
                <c:pt idx="1">
                  <c:v>148</c:v>
                </c:pt>
                <c:pt idx="2">
                  <c:v>139</c:v>
                </c:pt>
                <c:pt idx="3">
                  <c:v>128</c:v>
                </c:pt>
                <c:pt idx="4">
                  <c:v>119</c:v>
                </c:pt>
                <c:pt idx="5">
                  <c:v>103</c:v>
                </c:pt>
              </c:numCache>
            </c:numRef>
          </c:yVal>
          <c:smooth val="0"/>
          <c:extLst>
            <c:ext xmlns:c16="http://schemas.microsoft.com/office/drawing/2014/chart" uri="{C3380CC4-5D6E-409C-BE32-E72D297353CC}">
              <c16:uniqueId val="{00000004-0593-461A-A900-0A02F201B188}"/>
            </c:ext>
          </c:extLst>
        </c:ser>
        <c:ser>
          <c:idx val="5"/>
          <c:order val="5"/>
          <c:tx>
            <c:v>SA Measured Average</c:v>
          </c:tx>
          <c:spPr>
            <a:ln w="25400" cap="rnd">
              <a:noFill/>
              <a:round/>
            </a:ln>
            <a:effectLst/>
          </c:spPr>
          <c:marker>
            <c:symbol val="circle"/>
            <c:size val="5"/>
            <c:spPr>
              <a:solidFill>
                <a:schemeClr val="accent6"/>
              </a:solidFill>
              <a:ln w="19050">
                <a:solidFill>
                  <a:schemeClr val="accent6"/>
                </a:solidFill>
              </a:ln>
              <a:effectLst/>
            </c:spPr>
          </c:marker>
          <c:xVal>
            <c:numRef>
              <c:f>'Household Size Data'!$G$2:$G$11</c:f>
              <c:numCache>
                <c:formatCode>General</c:formatCode>
                <c:ptCount val="10"/>
                <c:pt idx="0">
                  <c:v>1</c:v>
                </c:pt>
                <c:pt idx="1">
                  <c:v>2</c:v>
                </c:pt>
                <c:pt idx="2">
                  <c:v>3</c:v>
                </c:pt>
                <c:pt idx="3">
                  <c:v>4</c:v>
                </c:pt>
                <c:pt idx="4">
                  <c:v>5</c:v>
                </c:pt>
                <c:pt idx="5">
                  <c:v>6</c:v>
                </c:pt>
                <c:pt idx="6">
                  <c:v>7</c:v>
                </c:pt>
                <c:pt idx="7">
                  <c:v>8</c:v>
                </c:pt>
                <c:pt idx="8">
                  <c:v>9</c:v>
                </c:pt>
                <c:pt idx="9">
                  <c:v>10</c:v>
                </c:pt>
              </c:numCache>
            </c:numRef>
          </c:xVal>
          <c:yVal>
            <c:numRef>
              <c:f>'Household Size Data'!$H$2:$H$11</c:f>
              <c:numCache>
                <c:formatCode>0.0</c:formatCode>
                <c:ptCount val="10"/>
                <c:pt idx="0">
                  <c:v>412.31612625335913</c:v>
                </c:pt>
                <c:pt idx="1">
                  <c:v>220.71057941575415</c:v>
                </c:pt>
                <c:pt idx="2">
                  <c:v>68.30007032815179</c:v>
                </c:pt>
                <c:pt idx="3">
                  <c:v>109.32371437351057</c:v>
                </c:pt>
                <c:pt idx="4">
                  <c:v>104.86890093692611</c:v>
                </c:pt>
                <c:pt idx="5">
                  <c:v>115.40819889513864</c:v>
                </c:pt>
                <c:pt idx="6">
                  <c:v>137.37076530363942</c:v>
                </c:pt>
                <c:pt idx="7">
                  <c:v>165.09000496031746</c:v>
                </c:pt>
                <c:pt idx="8">
                  <c:v>124.79176954732503</c:v>
                </c:pt>
                <c:pt idx="9">
                  <c:v>92.431851851851832</c:v>
                </c:pt>
              </c:numCache>
            </c:numRef>
          </c:yVal>
          <c:smooth val="0"/>
          <c:extLst>
            <c:ext xmlns:c16="http://schemas.microsoft.com/office/drawing/2014/chart" uri="{C3380CC4-5D6E-409C-BE32-E72D297353CC}">
              <c16:uniqueId val="{00000005-0593-461A-A900-0A02F201B188}"/>
            </c:ext>
          </c:extLst>
        </c:ser>
        <c:dLbls>
          <c:showLegendKey val="0"/>
          <c:showVal val="0"/>
          <c:showCatName val="0"/>
          <c:showSerName val="0"/>
          <c:showPercent val="0"/>
          <c:showBubbleSize val="0"/>
        </c:dLbls>
        <c:axId val="905075712"/>
        <c:axId val="905087848"/>
      </c:scatterChart>
      <c:valAx>
        <c:axId val="905075712"/>
        <c:scaling>
          <c:orientation val="minMax"/>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US"/>
                  <a:t>People per household</a:t>
                </a:r>
              </a:p>
            </c:rich>
          </c:tx>
          <c:overlay val="0"/>
          <c:spPr>
            <a:no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905087848"/>
        <c:crosses val="autoZero"/>
        <c:crossBetween val="midCat"/>
      </c:valAx>
      <c:valAx>
        <c:axId val="905087848"/>
        <c:scaling>
          <c:orientation val="minMax"/>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r>
                  <a:rPr lang="en-ZA"/>
                  <a:t>Water Consumption (L/c/d)</a:t>
                </a:r>
              </a:p>
            </c:rich>
          </c:tx>
          <c:layout>
            <c:manualLayout>
              <c:xMode val="edge"/>
              <c:yMode val="edge"/>
              <c:x val="7.938298999576739E-3"/>
              <c:y val="0.22305924063157026"/>
            </c:manualLayout>
          </c:layout>
          <c:overlay val="0"/>
          <c:spPr>
            <a:noFill/>
            <a:ln>
              <a:noFill/>
            </a:ln>
            <a:effectLst/>
          </c:spPr>
          <c:txPr>
            <a:bodyPr rot="-54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title>
        <c:numFmt formatCode="0"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crossAx val="905075712"/>
        <c:crosses val="autoZero"/>
        <c:crossBetween val="midCat"/>
      </c:valAx>
      <c:spPr>
        <a:noFill/>
        <a:ln>
          <a:noFill/>
        </a:ln>
        <a:effectLst/>
      </c:spPr>
    </c:plotArea>
    <c:legend>
      <c:legendPos val="r"/>
      <c:layout>
        <c:manualLayout>
          <c:xMode val="edge"/>
          <c:yMode val="edge"/>
          <c:x val="0.35037801193198531"/>
          <c:y val="3.3768891454013281E-2"/>
          <c:w val="0.52834564854462907"/>
          <c:h val="0.17912289236096796"/>
        </c:manualLayout>
      </c:layout>
      <c:overlay val="0"/>
      <c:spPr>
        <a:solidFill>
          <a:schemeClr val="bg1"/>
        </a:solidFill>
        <a:ln>
          <a:noFill/>
        </a:ln>
        <a:effectLst/>
      </c:spPr>
      <c:txPr>
        <a:bodyPr rot="0" spcFirstLastPara="1" vertOverflow="ellipsis" vert="horz" wrap="square" anchor="ctr" anchorCtr="1"/>
        <a:lstStyle/>
        <a:p>
          <a:pPr>
            <a:defRPr sz="1800" b="0" i="0" u="none" strike="noStrike" kern="1200" baseline="0">
              <a:solidFill>
                <a:schemeClr val="tx1">
                  <a:lumMod val="65000"/>
                  <a:lumOff val="35000"/>
                </a:schemeClr>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sz="1800"/>
      </a:pPr>
      <a:endParaRPr lang="en-US"/>
    </a:p>
  </c:txPr>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heets/_rels/sheet1.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7.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8.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9.xml"/></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600-000000000000}">
  <sheetPr codeName="Chart1"/>
  <sheetViews>
    <sheetView zoomScale="91"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sheetViews>
    <sheetView zoomScale="90"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sheetViews>
    <sheetView zoomScale="90"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sheetViews>
    <sheetView zoomScale="90" workbookViewId="0" zoomToFit="1"/>
  </sheetViews>
  <pageMargins left="0.7" right="0.7" top="0.75" bottom="0.75" header="0.3" footer="0.3"/>
  <drawing r:id="rId1"/>
</chartsheet>
</file>

<file path=xl/ctrlProps/ctrlProp1.xml><?xml version="1.0" encoding="utf-8"?>
<formControlPr xmlns="http://schemas.microsoft.com/office/spreadsheetml/2009/9/main" objectType="Drop" dropStyle="combo" dx="22" fmlaLink="Levels_of_service!$A$9" fmlaRange="Levels_of_service!$A$2:$A$7" noThreeD="1" sel="4" val="0"/>
</file>

<file path=xl/ctrlProps/ctrlProp2.xml><?xml version="1.0" encoding="utf-8"?>
<formControlPr xmlns="http://schemas.microsoft.com/office/spreadsheetml/2009/9/main" objectType="Drop" dropStyle="combo" dx="22" fmlaLink="Climate_regions!$B$10" fmlaRange="Climate_regions!$B$4:$B$8" noThreeD="1" sel="5" val="0"/>
</file>

<file path=xl/ctrlProps/ctrlProp3.xml><?xml version="1.0" encoding="utf-8"?>
<formControlPr xmlns="http://schemas.microsoft.com/office/spreadsheetml/2009/9/main" objectType="Drop" dropLines="10" dropStyle="combo" dx="22" fmlaLink="PPH!$M$1" fmlaRange="PPH!$A$15:$A$21" noThreeD="1" sel="3" val="0"/>
</file>

<file path=xl/ctrlProps/ctrlProp4.xml><?xml version="1.0" encoding="utf-8"?>
<formControlPr xmlns="http://schemas.microsoft.com/office/spreadsheetml/2009/9/main" objectType="Drop" dropStyle="combo" dx="22" fmlaLink="Usage_Level!$B$8" fmlaRange="Usage_Level!$B$4:$B$6" noThreeD="1" sel="2" val="0"/>
</file>

<file path=xl/ctrlProps/ctrlProp5.xml><?xml version="1.0" encoding="utf-8"?>
<formControlPr xmlns="http://schemas.microsoft.com/office/spreadsheetml/2009/9/main" objectType="Drop" dropStyle="combo" dx="22" fmlaLink="Input_Values!$B$4" fmlaRange="PropertyValue!$A$1:$A$3" noThreeD="1" sel="2" val="0"/>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_rels/drawing7.xml.rels><?xml version="1.0" encoding="UTF-8" standalone="yes"?>
<Relationships xmlns="http://schemas.openxmlformats.org/package/2006/relationships"><Relationship Id="rId1" Type="http://schemas.openxmlformats.org/officeDocument/2006/relationships/chart" Target="../charts/chart2.xml"/></Relationships>
</file>

<file path=xl/drawings/_rels/drawing8.xml.rels><?xml version="1.0" encoding="UTF-8" standalone="yes"?>
<Relationships xmlns="http://schemas.openxmlformats.org/package/2006/relationships"><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1"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26506</xdr:colOff>
      <xdr:row>1</xdr:row>
      <xdr:rowOff>212036</xdr:rowOff>
    </xdr:from>
    <xdr:to>
      <xdr:col>3</xdr:col>
      <xdr:colOff>1</xdr:colOff>
      <xdr:row>2</xdr:row>
      <xdr:rowOff>178905</xdr:rowOff>
    </xdr:to>
    <xdr:sp macro="" textlink="">
      <xdr:nvSpPr>
        <xdr:cNvPr id="2" name="TextBox 1">
          <a:extLst>
            <a:ext uri="{FF2B5EF4-FFF2-40B4-BE49-F238E27FC236}">
              <a16:creationId xmlns:a16="http://schemas.microsoft.com/office/drawing/2014/main" id="{00000000-0008-0000-0000-000002000000}"/>
            </a:ext>
          </a:extLst>
        </xdr:cNvPr>
        <xdr:cNvSpPr txBox="1"/>
      </xdr:nvSpPr>
      <xdr:spPr>
        <a:xfrm>
          <a:off x="424071" y="636106"/>
          <a:ext cx="3988904" cy="278295"/>
        </a:xfrm>
        <a:prstGeom prst="rect">
          <a:avLst/>
        </a:prstGeom>
        <a:solidFill>
          <a:schemeClr val="lt1"/>
        </a:solidFill>
        <a:ln w="12700" cmpd="sng">
          <a:solidFill>
            <a:schemeClr val="tx1"/>
          </a:solidFill>
        </a:ln>
        <a:effectLst>
          <a:outerShdw blurRad="88900" dist="889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100" b="1"/>
            <a:t>INPUTS:</a:t>
          </a:r>
          <a:r>
            <a:rPr lang="en-ZA" sz="1100" b="1" baseline="0"/>
            <a:t>  Select input values from drop-down boxes</a:t>
          </a:r>
          <a:endParaRPr lang="en-ZA" sz="1100" b="1"/>
        </a:p>
      </xdr:txBody>
    </xdr:sp>
    <xdr:clientData/>
  </xdr:twoCellAnchor>
  <mc:AlternateContent xmlns:mc="http://schemas.openxmlformats.org/markup-compatibility/2006">
    <mc:Choice xmlns:a14="http://schemas.microsoft.com/office/drawing/2010/main" Requires="a14">
      <xdr:twoCellAnchor editAs="oneCell">
        <xdr:from>
          <xdr:col>2</xdr:col>
          <xdr:colOff>45720</xdr:colOff>
          <xdr:row>3</xdr:row>
          <xdr:rowOff>22860</xdr:rowOff>
        </xdr:from>
        <xdr:to>
          <xdr:col>2</xdr:col>
          <xdr:colOff>2331720</xdr:colOff>
          <xdr:row>3</xdr:row>
          <xdr:rowOff>304800</xdr:rowOff>
        </xdr:to>
        <xdr:sp macro="" textlink="">
          <xdr:nvSpPr>
            <xdr:cNvPr id="24577" name="Drop Down 1" hidden="1">
              <a:extLst>
                <a:ext uri="{63B3BB69-23CF-44E3-9099-C40C66FF867C}">
                  <a14:compatExt spid="_x0000_s24577"/>
                </a:ext>
                <a:ext uri="{FF2B5EF4-FFF2-40B4-BE49-F238E27FC236}">
                  <a16:creationId xmlns:a16="http://schemas.microsoft.com/office/drawing/2014/main" id="{00000000-0008-0000-0000-000001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5</xdr:row>
          <xdr:rowOff>30480</xdr:rowOff>
        </xdr:from>
        <xdr:to>
          <xdr:col>2</xdr:col>
          <xdr:colOff>2331720</xdr:colOff>
          <xdr:row>6</xdr:row>
          <xdr:rowOff>0</xdr:rowOff>
        </xdr:to>
        <xdr:sp macro="" textlink="">
          <xdr:nvSpPr>
            <xdr:cNvPr id="24578" name="Drop Down 2" hidden="1">
              <a:extLst>
                <a:ext uri="{63B3BB69-23CF-44E3-9099-C40C66FF867C}">
                  <a14:compatExt spid="_x0000_s24578"/>
                </a:ext>
                <a:ext uri="{FF2B5EF4-FFF2-40B4-BE49-F238E27FC236}">
                  <a16:creationId xmlns:a16="http://schemas.microsoft.com/office/drawing/2014/main" id="{00000000-0008-0000-0000-000002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6</xdr:row>
          <xdr:rowOff>22860</xdr:rowOff>
        </xdr:from>
        <xdr:to>
          <xdr:col>2</xdr:col>
          <xdr:colOff>2331720</xdr:colOff>
          <xdr:row>6</xdr:row>
          <xdr:rowOff>304800</xdr:rowOff>
        </xdr:to>
        <xdr:sp macro="" textlink="">
          <xdr:nvSpPr>
            <xdr:cNvPr id="24580" name="Drop Down 4" hidden="1">
              <a:extLst>
                <a:ext uri="{63B3BB69-23CF-44E3-9099-C40C66FF867C}">
                  <a14:compatExt spid="_x0000_s24580"/>
                </a:ext>
                <a:ext uri="{FF2B5EF4-FFF2-40B4-BE49-F238E27FC236}">
                  <a16:creationId xmlns:a16="http://schemas.microsoft.com/office/drawing/2014/main" id="{00000000-0008-0000-0000-000004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7</xdr:row>
          <xdr:rowOff>30480</xdr:rowOff>
        </xdr:from>
        <xdr:to>
          <xdr:col>2</xdr:col>
          <xdr:colOff>2331720</xdr:colOff>
          <xdr:row>8</xdr:row>
          <xdr:rowOff>0</xdr:rowOff>
        </xdr:to>
        <xdr:sp macro="" textlink="">
          <xdr:nvSpPr>
            <xdr:cNvPr id="24581" name="Drop Down 5" hidden="1">
              <a:extLst>
                <a:ext uri="{63B3BB69-23CF-44E3-9099-C40C66FF867C}">
                  <a14:compatExt spid="_x0000_s24581"/>
                </a:ext>
                <a:ext uri="{FF2B5EF4-FFF2-40B4-BE49-F238E27FC236}">
                  <a16:creationId xmlns:a16="http://schemas.microsoft.com/office/drawing/2014/main" id="{00000000-0008-0000-0000-000005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45720</xdr:colOff>
          <xdr:row>4</xdr:row>
          <xdr:rowOff>30480</xdr:rowOff>
        </xdr:from>
        <xdr:to>
          <xdr:col>2</xdr:col>
          <xdr:colOff>2331720</xdr:colOff>
          <xdr:row>5</xdr:row>
          <xdr:rowOff>0</xdr:rowOff>
        </xdr:to>
        <xdr:sp macro="" textlink="">
          <xdr:nvSpPr>
            <xdr:cNvPr id="24583" name="Drop Down 7" hidden="1">
              <a:extLst>
                <a:ext uri="{63B3BB69-23CF-44E3-9099-C40C66FF867C}">
                  <a14:compatExt spid="_x0000_s24583"/>
                </a:ext>
                <a:ext uri="{FF2B5EF4-FFF2-40B4-BE49-F238E27FC236}">
                  <a16:creationId xmlns:a16="http://schemas.microsoft.com/office/drawing/2014/main" id="{00000000-0008-0000-0000-00000760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xdr:from>
      <xdr:col>1</xdr:col>
      <xdr:colOff>26504</xdr:colOff>
      <xdr:row>0</xdr:row>
      <xdr:rowOff>72887</xdr:rowOff>
    </xdr:from>
    <xdr:to>
      <xdr:col>2</xdr:col>
      <xdr:colOff>2332382</xdr:colOff>
      <xdr:row>1</xdr:row>
      <xdr:rowOff>46383</xdr:rowOff>
    </xdr:to>
    <xdr:sp macro="" textlink="">
      <xdr:nvSpPr>
        <xdr:cNvPr id="8" name="TextBox 7">
          <a:extLst>
            <a:ext uri="{FF2B5EF4-FFF2-40B4-BE49-F238E27FC236}">
              <a16:creationId xmlns:a16="http://schemas.microsoft.com/office/drawing/2014/main" id="{00000000-0008-0000-0000-000008000000}"/>
            </a:ext>
          </a:extLst>
        </xdr:cNvPr>
        <xdr:cNvSpPr txBox="1"/>
      </xdr:nvSpPr>
      <xdr:spPr>
        <a:xfrm>
          <a:off x="424069" y="72887"/>
          <a:ext cx="4101548" cy="397566"/>
        </a:xfrm>
        <a:prstGeom prst="rect">
          <a:avLst/>
        </a:prstGeom>
        <a:solidFill>
          <a:schemeClr val="lt1"/>
        </a:solidFill>
        <a:ln w="12700" cmpd="sng">
          <a:solidFill>
            <a:schemeClr val="tx1"/>
          </a:solidFill>
        </a:ln>
        <a:effectLst>
          <a:outerShdw blurRad="88900" dist="889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800" b="0"/>
            <a:t>Tool</a:t>
          </a:r>
          <a:r>
            <a:rPr lang="en-ZA" sz="1800" b="0" baseline="0"/>
            <a:t> for calculating per capita water use</a:t>
          </a:r>
          <a:endParaRPr lang="en-ZA" sz="1800" b="0"/>
        </a:p>
      </xdr:txBody>
    </xdr:sp>
    <xdr:clientData/>
  </xdr:twoCellAnchor>
  <xdr:twoCellAnchor>
    <xdr:from>
      <xdr:col>1</xdr:col>
      <xdr:colOff>6625</xdr:colOff>
      <xdr:row>9</xdr:row>
      <xdr:rowOff>0</xdr:rowOff>
    </xdr:from>
    <xdr:to>
      <xdr:col>3</xdr:col>
      <xdr:colOff>6625</xdr:colOff>
      <xdr:row>10</xdr:row>
      <xdr:rowOff>46382</xdr:rowOff>
    </xdr:to>
    <xdr:sp macro="" textlink="">
      <xdr:nvSpPr>
        <xdr:cNvPr id="9" name="TextBox 8">
          <a:extLst>
            <a:ext uri="{FF2B5EF4-FFF2-40B4-BE49-F238E27FC236}">
              <a16:creationId xmlns:a16="http://schemas.microsoft.com/office/drawing/2014/main" id="{00000000-0008-0000-0000-000009000000}"/>
            </a:ext>
          </a:extLst>
        </xdr:cNvPr>
        <xdr:cNvSpPr txBox="1"/>
      </xdr:nvSpPr>
      <xdr:spPr>
        <a:xfrm>
          <a:off x="404190" y="2789583"/>
          <a:ext cx="4015409" cy="278295"/>
        </a:xfrm>
        <a:prstGeom prst="rect">
          <a:avLst/>
        </a:prstGeom>
        <a:solidFill>
          <a:schemeClr val="lt1"/>
        </a:solidFill>
        <a:ln w="12700" cmpd="sng">
          <a:solidFill>
            <a:schemeClr val="tx1"/>
          </a:solidFill>
        </a:ln>
        <a:effectLst>
          <a:outerShdw blurRad="88900" dist="88900" dir="2700000" algn="tl" rotWithShape="0">
            <a:prstClr val="black">
              <a:alpha val="40000"/>
            </a:prstClr>
          </a:outerShdw>
        </a:effectLst>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ZA" sz="1100" b="1"/>
            <a:t>RESULTS:</a:t>
          </a:r>
          <a:r>
            <a:rPr lang="en-ZA" sz="1100" b="1" baseline="0"/>
            <a:t> Estimates of water use (per person)</a:t>
          </a:r>
          <a:endParaRPr lang="en-ZA" sz="1100" b="1"/>
        </a:p>
      </xdr:txBody>
    </xdr:sp>
    <xdr:clientData/>
  </xdr:twoCellAnchor>
  <xdr:twoCellAnchor>
    <xdr:from>
      <xdr:col>1</xdr:col>
      <xdr:colOff>6625</xdr:colOff>
      <xdr:row>10</xdr:row>
      <xdr:rowOff>212034</xdr:rowOff>
    </xdr:from>
    <xdr:to>
      <xdr:col>3</xdr:col>
      <xdr:colOff>6626</xdr:colOff>
      <xdr:row>16</xdr:row>
      <xdr:rowOff>59635</xdr:rowOff>
    </xdr:to>
    <xdr:sp macro="" textlink="">
      <xdr:nvSpPr>
        <xdr:cNvPr id="3" name="Rectangle 2">
          <a:extLst>
            <a:ext uri="{FF2B5EF4-FFF2-40B4-BE49-F238E27FC236}">
              <a16:creationId xmlns:a16="http://schemas.microsoft.com/office/drawing/2014/main" id="{00000000-0008-0000-0000-000003000000}"/>
            </a:ext>
          </a:extLst>
        </xdr:cNvPr>
        <xdr:cNvSpPr/>
      </xdr:nvSpPr>
      <xdr:spPr>
        <a:xfrm>
          <a:off x="404190" y="3233530"/>
          <a:ext cx="4134679" cy="940905"/>
        </a:xfrm>
        <a:prstGeom prst="rect">
          <a:avLst/>
        </a:prstGeom>
        <a:solidFill>
          <a:schemeClr val="accent1">
            <a:lumMod val="40000"/>
            <a:lumOff val="60000"/>
            <a:alpha val="25000"/>
          </a:schemeClr>
        </a:solidFill>
        <a:ln w="12700">
          <a:solidFill>
            <a:schemeClr val="tx1"/>
          </a:solidFill>
        </a:ln>
        <a:effectLst>
          <a:outerShdw blurRad="50800" dist="38100" dir="2700000" algn="tl" rotWithShape="0">
            <a:prstClr val="black">
              <a:alpha val="40000"/>
            </a:prstClr>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ZA" sz="1100"/>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0</xdr:colOff>
      <xdr:row>10</xdr:row>
      <xdr:rowOff>28575</xdr:rowOff>
    </xdr:from>
    <xdr:to>
      <xdr:col>12</xdr:col>
      <xdr:colOff>20700</xdr:colOff>
      <xdr:row>39</xdr:row>
      <xdr:rowOff>67418</xdr:rowOff>
    </xdr:to>
    <xdr:pic>
      <xdr:nvPicPr>
        <xdr:cNvPr id="2" name="Picture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1743075"/>
          <a:ext cx="7447966" cy="5563343"/>
        </a:xfrm>
        <a:prstGeom prst="rect">
          <a:avLst/>
        </a:prstGeom>
      </xdr:spPr>
    </xdr:pic>
    <xdr:clientData/>
  </xdr:twoCellAnchor>
  <xdr:twoCellAnchor editAs="oneCell">
    <xdr:from>
      <xdr:col>1</xdr:col>
      <xdr:colOff>0</xdr:colOff>
      <xdr:row>39</xdr:row>
      <xdr:rowOff>152400</xdr:rowOff>
    </xdr:from>
    <xdr:to>
      <xdr:col>11</xdr:col>
      <xdr:colOff>427316</xdr:colOff>
      <xdr:row>66</xdr:row>
      <xdr:rowOff>110490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a:blip xmlns:r="http://schemas.openxmlformats.org/officeDocument/2006/relationships" r:embed="rId2"/>
        <a:stretch>
          <a:fillRect/>
        </a:stretch>
      </xdr:blipFill>
      <xdr:spPr>
        <a:xfrm>
          <a:off x="0" y="7391400"/>
          <a:ext cx="7244982" cy="5101590"/>
        </a:xfrm>
        <a:prstGeom prst="rect">
          <a:avLst/>
        </a:prstGeom>
      </xdr:spPr>
    </xdr:pic>
    <xdr:clientData/>
  </xdr:twoCellAnchor>
  <xdr:twoCellAnchor editAs="oneCell">
    <xdr:from>
      <xdr:col>10</xdr:col>
      <xdr:colOff>19050</xdr:colOff>
      <xdr:row>41</xdr:row>
      <xdr:rowOff>142875</xdr:rowOff>
    </xdr:from>
    <xdr:to>
      <xdr:col>11</xdr:col>
      <xdr:colOff>424644</xdr:colOff>
      <xdr:row>48</xdr:row>
      <xdr:rowOff>146518</xdr:rowOff>
    </xdr:to>
    <xdr:pic>
      <xdr:nvPicPr>
        <xdr:cNvPr id="4" name="Picture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3"/>
        <a:stretch>
          <a:fillRect/>
        </a:stretch>
      </xdr:blipFill>
      <xdr:spPr>
        <a:xfrm>
          <a:off x="7486650" y="8143875"/>
          <a:ext cx="1386669" cy="1337142"/>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628650</xdr:colOff>
      <xdr:row>34</xdr:row>
      <xdr:rowOff>138150</xdr:rowOff>
    </xdr:from>
    <xdr:to>
      <xdr:col>9</xdr:col>
      <xdr:colOff>499372</xdr:colOff>
      <xdr:row>60</xdr:row>
      <xdr:rowOff>33411</xdr:rowOff>
    </xdr:to>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632460" y="6617055"/>
          <a:ext cx="6717292" cy="4842546"/>
        </a:xfrm>
        <a:prstGeom prst="rect">
          <a:avLst/>
        </a:prstGeom>
      </xdr:spPr>
    </xdr:pic>
    <xdr:clientData/>
  </xdr:twoCellAnchor>
  <xdr:twoCellAnchor editAs="oneCell">
    <xdr:from>
      <xdr:col>0</xdr:col>
      <xdr:colOff>600074</xdr:colOff>
      <xdr:row>10</xdr:row>
      <xdr:rowOff>95250</xdr:rowOff>
    </xdr:from>
    <xdr:to>
      <xdr:col>9</xdr:col>
      <xdr:colOff>453389</xdr:colOff>
      <xdr:row>33</xdr:row>
      <xdr:rowOff>75204</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2"/>
        <a:srcRect l="7479" t="2317" r="1509" b="7131"/>
        <a:stretch/>
      </xdr:blipFill>
      <xdr:spPr>
        <a:xfrm>
          <a:off x="601979" y="2004060"/>
          <a:ext cx="6682740" cy="4357644"/>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absoluteAnchor>
    <xdr:pos x="0" y="0"/>
    <xdr:ext cx="9294725" cy="6070879"/>
    <xdr:graphicFrame macro="">
      <xdr:nvGraphicFramePr>
        <xdr:cNvPr id="2" name="Chart 1">
          <a:extLst>
            <a:ext uri="{FF2B5EF4-FFF2-40B4-BE49-F238E27FC236}">
              <a16:creationId xmlns:a16="http://schemas.microsoft.com/office/drawing/2014/main"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c:userShapes xmlns:c="http://schemas.openxmlformats.org/drawingml/2006/chart">
  <cdr:relSizeAnchor xmlns:cdr="http://schemas.openxmlformats.org/drawingml/2006/chartDrawing">
    <cdr:from>
      <cdr:x>0.13243</cdr:x>
      <cdr:y>0.77793</cdr:y>
    </cdr:from>
    <cdr:to>
      <cdr:x>0.21892</cdr:x>
      <cdr:y>0.84</cdr:y>
    </cdr:to>
    <cdr:sp macro="" textlink="">
      <cdr:nvSpPr>
        <cdr:cNvPr id="2" name="TextBox 1"/>
        <cdr:cNvSpPr txBox="1"/>
      </cdr:nvSpPr>
      <cdr:spPr>
        <a:xfrm xmlns:a="http://schemas.openxmlformats.org/drawingml/2006/main">
          <a:off x="1230921" y="4722725"/>
          <a:ext cx="803868" cy="376813"/>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en-ZA" sz="1600">
              <a:latin typeface="Arial" panose="020B0604020202020204" pitchFamily="34" charset="0"/>
              <a:cs typeface="Arial" panose="020B0604020202020204" pitchFamily="34" charset="0"/>
            </a:rPr>
            <a:t>LOS 1</a:t>
          </a:r>
        </a:p>
      </cdr:txBody>
    </cdr:sp>
  </cdr:relSizeAnchor>
  <cdr:relSizeAnchor xmlns:cdr="http://schemas.openxmlformats.org/drawingml/2006/chartDrawing">
    <cdr:from>
      <cdr:x>0.13159</cdr:x>
      <cdr:y>0.62078</cdr:y>
    </cdr:from>
    <cdr:to>
      <cdr:x>0.21808</cdr:x>
      <cdr:y>0.68285</cdr:y>
    </cdr:to>
    <cdr:sp macro="" textlink="">
      <cdr:nvSpPr>
        <cdr:cNvPr id="3" name="TextBox 1"/>
        <cdr:cNvSpPr txBox="1"/>
      </cdr:nvSpPr>
      <cdr:spPr>
        <a:xfrm xmlns:a="http://schemas.openxmlformats.org/drawingml/2006/main">
          <a:off x="1223108" y="3768690"/>
          <a:ext cx="803868" cy="37681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ZA" sz="1600">
              <a:latin typeface="Arial" panose="020B0604020202020204" pitchFamily="34" charset="0"/>
              <a:cs typeface="Arial" panose="020B0604020202020204" pitchFamily="34" charset="0"/>
            </a:rPr>
            <a:t>LOS 3</a:t>
          </a:r>
        </a:p>
      </cdr:txBody>
    </cdr:sp>
  </cdr:relSizeAnchor>
  <cdr:relSizeAnchor xmlns:cdr="http://schemas.openxmlformats.org/drawingml/2006/chartDrawing">
    <cdr:from>
      <cdr:x>0.13249</cdr:x>
      <cdr:y>0.69664</cdr:y>
    </cdr:from>
    <cdr:to>
      <cdr:x>0.21898</cdr:x>
      <cdr:y>0.75871</cdr:y>
    </cdr:to>
    <cdr:sp macro="" textlink="">
      <cdr:nvSpPr>
        <cdr:cNvPr id="4" name="TextBox 1"/>
        <cdr:cNvSpPr txBox="1"/>
      </cdr:nvSpPr>
      <cdr:spPr>
        <a:xfrm xmlns:a="http://schemas.openxmlformats.org/drawingml/2006/main">
          <a:off x="1231481" y="4229240"/>
          <a:ext cx="803868" cy="37681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ZA" sz="1600">
              <a:latin typeface="Arial" panose="020B0604020202020204" pitchFamily="34" charset="0"/>
              <a:cs typeface="Arial" panose="020B0604020202020204" pitchFamily="34" charset="0"/>
            </a:rPr>
            <a:t>LOS 2</a:t>
          </a:r>
        </a:p>
      </cdr:txBody>
    </cdr:sp>
  </cdr:relSizeAnchor>
  <cdr:relSizeAnchor xmlns:cdr="http://schemas.openxmlformats.org/drawingml/2006/chartDrawing">
    <cdr:from>
      <cdr:x>0.13249</cdr:x>
      <cdr:y>0.45802</cdr:y>
    </cdr:from>
    <cdr:to>
      <cdr:x>0.21898</cdr:x>
      <cdr:y>0.52009</cdr:y>
    </cdr:to>
    <cdr:sp macro="" textlink="">
      <cdr:nvSpPr>
        <cdr:cNvPr id="5" name="TextBox 1"/>
        <cdr:cNvSpPr txBox="1"/>
      </cdr:nvSpPr>
      <cdr:spPr>
        <a:xfrm xmlns:a="http://schemas.openxmlformats.org/drawingml/2006/main">
          <a:off x="1231481" y="2780602"/>
          <a:ext cx="803868" cy="37681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ZA" sz="1600">
              <a:latin typeface="Arial" panose="020B0604020202020204" pitchFamily="34" charset="0"/>
              <a:cs typeface="Arial" panose="020B0604020202020204" pitchFamily="34" charset="0"/>
            </a:rPr>
            <a:t>LOS 4</a:t>
          </a:r>
        </a:p>
      </cdr:txBody>
    </cdr:sp>
  </cdr:relSizeAnchor>
  <cdr:relSizeAnchor xmlns:cdr="http://schemas.openxmlformats.org/drawingml/2006/chartDrawing">
    <cdr:from>
      <cdr:x>0.12889</cdr:x>
      <cdr:y>0.28285</cdr:y>
    </cdr:from>
    <cdr:to>
      <cdr:x>0.21538</cdr:x>
      <cdr:y>0.34492</cdr:y>
    </cdr:to>
    <cdr:sp macro="" textlink="">
      <cdr:nvSpPr>
        <cdr:cNvPr id="6" name="TextBox 1"/>
        <cdr:cNvSpPr txBox="1"/>
      </cdr:nvSpPr>
      <cdr:spPr>
        <a:xfrm xmlns:a="http://schemas.openxmlformats.org/drawingml/2006/main">
          <a:off x="1197987" y="1717151"/>
          <a:ext cx="803868" cy="37681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ZA" sz="1600">
              <a:latin typeface="Arial" panose="020B0604020202020204" pitchFamily="34" charset="0"/>
              <a:cs typeface="Arial" panose="020B0604020202020204" pitchFamily="34" charset="0"/>
            </a:rPr>
            <a:t>LOS 5</a:t>
          </a:r>
        </a:p>
      </cdr:txBody>
    </cdr:sp>
  </cdr:relSizeAnchor>
  <cdr:relSizeAnchor xmlns:cdr="http://schemas.openxmlformats.org/drawingml/2006/chartDrawing">
    <cdr:from>
      <cdr:x>0.13069</cdr:x>
      <cdr:y>0.08837</cdr:y>
    </cdr:from>
    <cdr:to>
      <cdr:x>0.21718</cdr:x>
      <cdr:y>0.15044</cdr:y>
    </cdr:to>
    <cdr:sp macro="" textlink="">
      <cdr:nvSpPr>
        <cdr:cNvPr id="7" name="TextBox 1"/>
        <cdr:cNvSpPr txBox="1"/>
      </cdr:nvSpPr>
      <cdr:spPr>
        <a:xfrm xmlns:a="http://schemas.openxmlformats.org/drawingml/2006/main">
          <a:off x="1214733" y="536471"/>
          <a:ext cx="803868" cy="376813"/>
        </a:xfrm>
        <a:prstGeom xmlns:a="http://schemas.openxmlformats.org/drawingml/2006/main" prst="rect">
          <a:avLst/>
        </a:prstGeom>
      </cdr:spPr>
      <cdr:txBody>
        <a:bodyPr xmlns:a="http://schemas.openxmlformats.org/drawingml/2006/main" wrap="squar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en-ZA" sz="1600">
              <a:latin typeface="Arial" panose="020B0604020202020204" pitchFamily="34" charset="0"/>
              <a:cs typeface="Arial" panose="020B0604020202020204" pitchFamily="34" charset="0"/>
            </a:rPr>
            <a:t>LOS 6</a:t>
          </a:r>
        </a:p>
      </cdr:txBody>
    </cdr:sp>
  </cdr:relSizeAnchor>
</c:userShapes>
</file>

<file path=xl/drawings/drawing6.xml><?xml version="1.0" encoding="utf-8"?>
<xdr:wsDr xmlns:xdr="http://schemas.openxmlformats.org/drawingml/2006/spreadsheetDrawing" xmlns:a="http://schemas.openxmlformats.org/drawingml/2006/main">
  <xdr:twoCellAnchor editAs="oneCell">
    <xdr:from>
      <xdr:col>0</xdr:col>
      <xdr:colOff>152401</xdr:colOff>
      <xdr:row>13</xdr:row>
      <xdr:rowOff>76200</xdr:rowOff>
    </xdr:from>
    <xdr:to>
      <xdr:col>11</xdr:col>
      <xdr:colOff>123826</xdr:colOff>
      <xdr:row>35</xdr:row>
      <xdr:rowOff>179299</xdr:rowOff>
    </xdr:to>
    <xdr:pic>
      <xdr:nvPicPr>
        <xdr:cNvPr id="5" name="Picture 4">
          <a:extLst>
            <a:ext uri="{FF2B5EF4-FFF2-40B4-BE49-F238E27FC236}">
              <a16:creationId xmlns:a16="http://schemas.microsoft.com/office/drawing/2014/main" id="{00000000-0008-0000-0700-000005000000}"/>
            </a:ext>
          </a:extLst>
        </xdr:cNvPr>
        <xdr:cNvPicPr>
          <a:picLocks noChangeAspect="1"/>
        </xdr:cNvPicPr>
      </xdr:nvPicPr>
      <xdr:blipFill>
        <a:blip xmlns:r="http://schemas.openxmlformats.org/officeDocument/2006/relationships" r:embed="rId1"/>
        <a:stretch>
          <a:fillRect/>
        </a:stretch>
      </xdr:blipFill>
      <xdr:spPr>
        <a:xfrm>
          <a:off x="152401" y="2552700"/>
          <a:ext cx="6572250" cy="4294099"/>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absoluteAnchor>
    <xdr:pos x="0" y="0"/>
    <xdr:ext cx="9296400" cy="6070600"/>
    <xdr:graphicFrame macro="">
      <xdr:nvGraphicFramePr>
        <xdr:cNvPr id="2" name="Chart 1">
          <a:extLst>
            <a:ext uri="{FF2B5EF4-FFF2-40B4-BE49-F238E27FC236}">
              <a16:creationId xmlns:a16="http://schemas.microsoft.com/office/drawing/2014/main" id="{00000000-0008-0000-0A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8.xml><?xml version="1.0" encoding="utf-8"?>
<xdr:wsDr xmlns:xdr="http://schemas.openxmlformats.org/drawingml/2006/spreadsheetDrawing" xmlns:a="http://schemas.openxmlformats.org/drawingml/2006/main">
  <xdr:absoluteAnchor>
    <xdr:pos x="0" y="0"/>
    <xdr:ext cx="9296400" cy="6070600"/>
    <xdr:graphicFrame macro="">
      <xdr:nvGraphicFramePr>
        <xdr:cNvPr id="2" name="Chart 1">
          <a:extLst>
            <a:ext uri="{FF2B5EF4-FFF2-40B4-BE49-F238E27FC236}">
              <a16:creationId xmlns:a16="http://schemas.microsoft.com/office/drawing/2014/main" id="{00000000-0008-0000-0B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9.xml><?xml version="1.0" encoding="utf-8"?>
<xdr:wsDr xmlns:xdr="http://schemas.openxmlformats.org/drawingml/2006/spreadsheetDrawing" xmlns:a="http://schemas.openxmlformats.org/drawingml/2006/main">
  <xdr:absoluteAnchor>
    <xdr:pos x="0" y="0"/>
    <xdr:ext cx="9296400" cy="6070600"/>
    <xdr:graphicFrame macro="">
      <xdr:nvGraphicFramePr>
        <xdr:cNvPr id="2" name="Chart 1">
          <a:extLst>
            <a:ext uri="{FF2B5EF4-FFF2-40B4-BE49-F238E27FC236}">
              <a16:creationId xmlns:a16="http://schemas.microsoft.com/office/drawing/2014/main"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persons/person.xml><?xml version="1.0" encoding="utf-8"?>
<personList xmlns="http://schemas.microsoft.com/office/spreadsheetml/2018/threadedcomments" xmlns:x="http://schemas.openxmlformats.org/spreadsheetml/2006/main">
  <person displayName="Melissa Crouch" id="{E0C79599-E418-4DCE-A11C-D8E1CB891A5A}" userId="304652910dacdb37" providerId="Windows Live"/>
</personList>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A5" dT="2019-05-29T09:43:59.40" personId="{E0C79599-E418-4DCE-A11C-D8E1CB891A5A}" id="{074F60C0-6499-4BBB-843D-1940C65CE87C}">
    <text>Klienmond, anything from workshops - yard laps and low cost houses</text>
  </threadedComment>
  <threadedComment ref="A6" dT="2019-05-29T09:50:03.60" personId="{E0C79599-E418-4DCE-A11C-D8E1CB891A5A}" id="{E54CFFEC-6253-4811-8447-C6A0C56583A6}">
    <text>take average of other two curves</text>
  </threadedComment>
  <threadedComment ref="A7" dT="2019-05-29T09:47:27.81" personId="{E0C79599-E418-4DCE-A11C-D8E1CB891A5A}" id="{B8A4E149-B22A-4C60-BBAD-D24BF37EA2F5}">
    <text>hemel en aarde and jhb water and student homes</text>
  </threadedComment>
</ThreadedComments>
</file>

<file path=xl/threadedComments/threadedComment2.xml><?xml version="1.0" encoding="utf-8"?>
<ThreadedComments xmlns="http://schemas.microsoft.com/office/spreadsheetml/2018/threadedcomments" xmlns:x="http://schemas.openxmlformats.org/spreadsheetml/2006/main">
  <threadedComment ref="A8" dT="2019-05-29T09:43:59.40" personId="{E0C79599-E418-4DCE-A11C-D8E1CB891A5A}" id="{BA83768D-35E0-4628-9B20-2172F18190FE}">
    <text>Klienmond, anything from workshops - yard laps and low cost houses</text>
  </threadedComment>
  <threadedComment ref="A9" dT="2019-05-29T09:50:03.60" personId="{E0C79599-E418-4DCE-A11C-D8E1CB891A5A}" id="{44C92F8B-A784-4F73-831D-3DB5B9949E41}">
    <text>take average of other two curves</text>
  </threadedComment>
  <threadedComment ref="A10" dT="2019-05-29T09:47:27.81" personId="{E0C79599-E418-4DCE-A11C-D8E1CB891A5A}" id="{3AC75CCC-8348-47DF-91A8-853C47F6CEA7}">
    <text>hemel en aarde and jhb water and student homes</text>
  </threadedComment>
</ThreadedComments>
</file>

<file path=xl/threadedComments/threadedComment3.xml><?xml version="1.0" encoding="utf-8"?>
<ThreadedComments xmlns="http://schemas.microsoft.com/office/spreadsheetml/2018/threadedcomments" xmlns:x="http://schemas.openxmlformats.org/spreadsheetml/2006/main">
  <threadedComment ref="C1" dT="2019-07-16T07:29:10.55" personId="{E0C79599-E418-4DCE-A11C-D8E1CB891A5A}" id="{DF464B59-E99D-433C-8DF7-566F116901E0}">
    <text>figure out how to justify this ratio</text>
  </threadedComment>
</ThreadedComments>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2.vml"/><Relationship Id="rId1" Type="http://schemas.openxmlformats.org/officeDocument/2006/relationships/drawing" Target="../drawings/drawing3.xml"/><Relationship Id="rId4" Type="http://schemas.microsoft.com/office/2017/10/relationships/threadedComment" Target="../threadedComments/threadedComment1.xml"/></Relationships>
</file>

<file path=xl/worksheets/_rels/sheet6.xml.rels><?xml version="1.0" encoding="UTF-8" standalone="yes"?>
<Relationships xmlns="http://schemas.openxmlformats.org/package/2006/relationships"><Relationship Id="rId3" Type="http://schemas.microsoft.com/office/2017/10/relationships/threadedComment" Target="../threadedComments/threadedComment2.xml"/><Relationship Id="rId2" Type="http://schemas.openxmlformats.org/officeDocument/2006/relationships/comments" Target="../comments2.xml"/><Relationship Id="rId1" Type="http://schemas.openxmlformats.org/officeDocument/2006/relationships/vmlDrawing" Target="../drawings/vmlDrawing3.v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9.xml.rels><?xml version="1.0" encoding="UTF-8" standalone="yes"?>
<Relationships xmlns="http://schemas.openxmlformats.org/package/2006/relationships"><Relationship Id="rId3" Type="http://schemas.microsoft.com/office/2017/10/relationships/threadedComment" Target="../threadedComments/threadedComment3.xml"/><Relationship Id="rId2" Type="http://schemas.openxmlformats.org/officeDocument/2006/relationships/comments" Target="../comments3.xml"/><Relationship Id="rId1" Type="http://schemas.openxmlformats.org/officeDocument/2006/relationships/vmlDrawing" Target="../drawings/vmlDrawing4.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9"/>
  <dimension ref="B1:J17"/>
  <sheetViews>
    <sheetView showGridLines="0" tabSelected="1" zoomScale="115" zoomScaleNormal="115" workbookViewId="0">
      <selection activeCell="D5" sqref="D5"/>
    </sheetView>
  </sheetViews>
  <sheetFormatPr defaultRowHeight="24.9" customHeight="1" x14ac:dyDescent="0.3"/>
  <cols>
    <col min="1" max="1" width="5.77734375" style="50" customWidth="1"/>
    <col min="2" max="2" width="26.21875" style="50" customWidth="1"/>
    <col min="3" max="3" width="34.109375" style="50" customWidth="1"/>
    <col min="4" max="4" width="14.6640625" style="50" bestFit="1" customWidth="1"/>
    <col min="5" max="5" width="104.21875" style="50" customWidth="1"/>
    <col min="6" max="16384" width="8.88671875" style="50"/>
  </cols>
  <sheetData>
    <row r="1" spans="2:10" ht="33.6" customHeight="1" x14ac:dyDescent="0.3">
      <c r="B1" s="51"/>
      <c r="C1" s="51"/>
      <c r="D1" s="52"/>
      <c r="E1" s="52"/>
      <c r="F1" s="52"/>
      <c r="G1" s="52"/>
      <c r="H1" s="52"/>
      <c r="I1" s="52"/>
      <c r="J1" s="52"/>
    </row>
    <row r="2" spans="2:10" ht="24.9" customHeight="1" x14ac:dyDescent="0.3">
      <c r="D2" s="52"/>
      <c r="E2" s="52"/>
      <c r="F2" s="52"/>
      <c r="G2" s="52"/>
      <c r="H2" s="52"/>
      <c r="I2" s="52"/>
      <c r="J2" s="52"/>
    </row>
    <row r="3" spans="2:10" ht="24.9" customHeight="1" x14ac:dyDescent="0.3">
      <c r="G3" s="52"/>
      <c r="H3" s="52"/>
      <c r="I3" s="52"/>
      <c r="J3" s="52"/>
    </row>
    <row r="4" spans="2:10" ht="24.9" customHeight="1" x14ac:dyDescent="0.3">
      <c r="B4" s="53" t="s">
        <v>18</v>
      </c>
      <c r="C4" s="54"/>
      <c r="G4" s="52"/>
      <c r="H4" s="52"/>
      <c r="I4" s="52"/>
      <c r="J4" s="52"/>
    </row>
    <row r="5" spans="2:10" ht="24.9" customHeight="1" x14ac:dyDescent="0.3">
      <c r="B5" s="53" t="s">
        <v>76</v>
      </c>
      <c r="C5" s="54"/>
      <c r="G5" s="52"/>
      <c r="H5" s="52"/>
      <c r="I5" s="52"/>
      <c r="J5" s="52"/>
    </row>
    <row r="6" spans="2:10" ht="24.9" customHeight="1" x14ac:dyDescent="0.3">
      <c r="B6" s="53" t="s">
        <v>11</v>
      </c>
      <c r="C6" s="54"/>
      <c r="G6" s="52"/>
      <c r="H6" s="52"/>
      <c r="I6" s="52"/>
      <c r="J6" s="52"/>
    </row>
    <row r="7" spans="2:10" ht="24.9" customHeight="1" x14ac:dyDescent="0.3">
      <c r="B7" s="53" t="s">
        <v>19</v>
      </c>
      <c r="C7" s="54"/>
      <c r="G7" s="52"/>
      <c r="H7" s="52"/>
      <c r="I7" s="52"/>
      <c r="J7" s="52"/>
    </row>
    <row r="8" spans="2:10" ht="24.9" customHeight="1" x14ac:dyDescent="0.3">
      <c r="B8" s="53" t="s">
        <v>2</v>
      </c>
      <c r="C8" s="54"/>
      <c r="G8" s="52"/>
      <c r="H8" s="52"/>
      <c r="I8" s="52"/>
      <c r="J8" s="52"/>
    </row>
    <row r="9" spans="2:10" ht="14.4" customHeight="1" x14ac:dyDescent="0.3">
      <c r="B9" s="53"/>
      <c r="C9" s="52"/>
      <c r="D9" s="55"/>
      <c r="E9" s="52"/>
      <c r="F9" s="52"/>
      <c r="G9" s="52"/>
      <c r="H9" s="52"/>
      <c r="I9" s="52"/>
      <c r="J9" s="52"/>
    </row>
    <row r="10" spans="2:10" ht="18" customHeight="1" x14ac:dyDescent="0.3">
      <c r="B10" s="53"/>
      <c r="C10" s="52"/>
      <c r="D10" s="55"/>
      <c r="E10" s="52"/>
      <c r="F10" s="52"/>
      <c r="G10" s="52"/>
      <c r="H10" s="52"/>
      <c r="I10" s="52"/>
      <c r="J10" s="52"/>
    </row>
    <row r="11" spans="2:10" ht="18" customHeight="1" x14ac:dyDescent="0.3">
      <c r="B11" s="53"/>
      <c r="C11" s="52"/>
      <c r="D11" s="55"/>
      <c r="E11" s="52"/>
      <c r="F11" s="52"/>
      <c r="G11" s="52"/>
      <c r="H11" s="52"/>
      <c r="I11" s="52"/>
      <c r="J11" s="52"/>
    </row>
    <row r="12" spans="2:10" ht="15" customHeight="1" x14ac:dyDescent="0.3">
      <c r="B12" s="60" t="s">
        <v>88</v>
      </c>
      <c r="C12" s="60"/>
      <c r="F12" s="52"/>
      <c r="G12" s="52"/>
      <c r="H12" s="52"/>
    </row>
    <row r="13" spans="2:10" s="58" customFormat="1" ht="15" customHeight="1" x14ac:dyDescent="0.3">
      <c r="B13" s="59">
        <f>Input_Values!B8*Input_Values!B7*Input_Values!B6</f>
        <v>93.289356191813397</v>
      </c>
      <c r="C13" s="57" t="s">
        <v>90</v>
      </c>
    </row>
    <row r="14" spans="2:10" s="58" customFormat="1" ht="7.2" customHeight="1" x14ac:dyDescent="0.3">
      <c r="B14" s="56"/>
      <c r="C14" s="57"/>
    </row>
    <row r="15" spans="2:10" ht="15" customHeight="1" x14ac:dyDescent="0.3">
      <c r="B15" s="60" t="s">
        <v>89</v>
      </c>
      <c r="C15" s="60"/>
      <c r="F15" s="52"/>
      <c r="G15" s="52"/>
      <c r="H15" s="52"/>
    </row>
    <row r="16" spans="2:10" s="58" customFormat="1" ht="15" customHeight="1" x14ac:dyDescent="0.3">
      <c r="B16" s="59">
        <f>B13*((PropertyValue!A5)^PropertyValue!B7)</f>
        <v>102.24123735259859</v>
      </c>
      <c r="C16" s="57" t="s">
        <v>90</v>
      </c>
    </row>
    <row r="17" spans="2:3" ht="30" customHeight="1" x14ac:dyDescent="0.3">
      <c r="B17" s="61" t="s">
        <v>84</v>
      </c>
      <c r="C17" s="61"/>
    </row>
  </sheetData>
  <sheetProtection algorithmName="SHA-512" hashValue="csP/Zl5fdPfgIsDycmYl3y6vUiIZK7w9CurHO77db9VZMpHNq3UXjiIldQ1xIURr7xKlri/SNMfU+wamPp6itw==" saltValue="J7Ygg97siTwDELwyA2/1WA==" spinCount="100000" sheet="1" objects="1" scenarios="1"/>
  <mergeCells count="3">
    <mergeCell ref="B12:C12"/>
    <mergeCell ref="B15:C15"/>
    <mergeCell ref="B17:C17"/>
  </mergeCells>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4577" r:id="rId4" name="Drop Down 1">
              <controlPr defaultSize="0" autoLine="0" autoPict="0">
                <anchor moveWithCells="1">
                  <from>
                    <xdr:col>2</xdr:col>
                    <xdr:colOff>45720</xdr:colOff>
                    <xdr:row>3</xdr:row>
                    <xdr:rowOff>22860</xdr:rowOff>
                  </from>
                  <to>
                    <xdr:col>2</xdr:col>
                    <xdr:colOff>2331720</xdr:colOff>
                    <xdr:row>3</xdr:row>
                    <xdr:rowOff>304800</xdr:rowOff>
                  </to>
                </anchor>
              </controlPr>
            </control>
          </mc:Choice>
        </mc:AlternateContent>
        <mc:AlternateContent xmlns:mc="http://schemas.openxmlformats.org/markup-compatibility/2006">
          <mc:Choice Requires="x14">
            <control shapeId="24578" r:id="rId5" name="Drop Down 2">
              <controlPr defaultSize="0" autoLine="0" autoPict="0">
                <anchor moveWithCells="1">
                  <from>
                    <xdr:col>2</xdr:col>
                    <xdr:colOff>45720</xdr:colOff>
                    <xdr:row>5</xdr:row>
                    <xdr:rowOff>30480</xdr:rowOff>
                  </from>
                  <to>
                    <xdr:col>2</xdr:col>
                    <xdr:colOff>2331720</xdr:colOff>
                    <xdr:row>6</xdr:row>
                    <xdr:rowOff>0</xdr:rowOff>
                  </to>
                </anchor>
              </controlPr>
            </control>
          </mc:Choice>
        </mc:AlternateContent>
        <mc:AlternateContent xmlns:mc="http://schemas.openxmlformats.org/markup-compatibility/2006">
          <mc:Choice Requires="x14">
            <control shapeId="24580" r:id="rId6" name="Drop Down 4">
              <controlPr defaultSize="0" autoLine="0" autoPict="0">
                <anchor moveWithCells="1">
                  <from>
                    <xdr:col>2</xdr:col>
                    <xdr:colOff>45720</xdr:colOff>
                    <xdr:row>6</xdr:row>
                    <xdr:rowOff>22860</xdr:rowOff>
                  </from>
                  <to>
                    <xdr:col>2</xdr:col>
                    <xdr:colOff>2331720</xdr:colOff>
                    <xdr:row>6</xdr:row>
                    <xdr:rowOff>304800</xdr:rowOff>
                  </to>
                </anchor>
              </controlPr>
            </control>
          </mc:Choice>
        </mc:AlternateContent>
        <mc:AlternateContent xmlns:mc="http://schemas.openxmlformats.org/markup-compatibility/2006">
          <mc:Choice Requires="x14">
            <control shapeId="24581" r:id="rId7" name="Drop Down 5">
              <controlPr defaultSize="0" autoLine="0" autoPict="0">
                <anchor moveWithCells="1">
                  <from>
                    <xdr:col>2</xdr:col>
                    <xdr:colOff>45720</xdr:colOff>
                    <xdr:row>7</xdr:row>
                    <xdr:rowOff>30480</xdr:rowOff>
                  </from>
                  <to>
                    <xdr:col>2</xdr:col>
                    <xdr:colOff>2331720</xdr:colOff>
                    <xdr:row>8</xdr:row>
                    <xdr:rowOff>0</xdr:rowOff>
                  </to>
                </anchor>
              </controlPr>
            </control>
          </mc:Choice>
        </mc:AlternateContent>
        <mc:AlternateContent xmlns:mc="http://schemas.openxmlformats.org/markup-compatibility/2006">
          <mc:Choice Requires="x14">
            <control shapeId="24583" r:id="rId8" name="Drop Down 7">
              <controlPr defaultSize="0" autoLine="0" autoPict="0">
                <anchor moveWithCells="1">
                  <from>
                    <xdr:col>2</xdr:col>
                    <xdr:colOff>45720</xdr:colOff>
                    <xdr:row>4</xdr:row>
                    <xdr:rowOff>30480</xdr:rowOff>
                  </from>
                  <to>
                    <xdr:col>2</xdr:col>
                    <xdr:colOff>2331720</xdr:colOff>
                    <xdr:row>5</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D8"/>
  <sheetViews>
    <sheetView workbookViewId="0">
      <selection activeCell="B7" sqref="B7"/>
    </sheetView>
  </sheetViews>
  <sheetFormatPr defaultRowHeight="14.4" x14ac:dyDescent="0.3"/>
  <cols>
    <col min="2" max="2" width="13.6640625" customWidth="1"/>
    <col min="3" max="3" width="10" customWidth="1"/>
  </cols>
  <sheetData>
    <row r="2" spans="2:4" x14ac:dyDescent="0.3">
      <c r="B2" s="46" t="s">
        <v>21</v>
      </c>
      <c r="C2" s="46" t="s">
        <v>22</v>
      </c>
      <c r="D2" s="6"/>
    </row>
    <row r="3" spans="2:4" x14ac:dyDescent="0.3">
      <c r="B3" s="47" t="str">
        <f>INDEX(Levels_of_service!A2:B7,Levels_of_service!A9,2)</f>
        <v>LOS4</v>
      </c>
      <c r="C3" s="48"/>
      <c r="D3" s="6"/>
    </row>
    <row r="4" spans="2:4" x14ac:dyDescent="0.3">
      <c r="B4" s="47">
        <v>2</v>
      </c>
      <c r="C4" s="48"/>
      <c r="D4" s="6"/>
    </row>
    <row r="5" spans="2:4" x14ac:dyDescent="0.3">
      <c r="B5" s="47" t="str">
        <f>INDEX(Climate_regions!B4:C8,Climate_regions!B10,2)</f>
        <v>E</v>
      </c>
      <c r="C5" s="48"/>
      <c r="D5" s="6"/>
    </row>
    <row r="6" spans="2:4" x14ac:dyDescent="0.3">
      <c r="B6" s="49">
        <f>INDEX(Climate_regions!C3:I8,MATCH(Input_Values!B5,Climate_regions!C3:C8,0),MATCH(Input_Values!B3,Climate_regions!C3:I3,0))</f>
        <v>1.1500000000000001</v>
      </c>
      <c r="C6" s="48"/>
      <c r="D6" s="6"/>
    </row>
    <row r="7" spans="2:4" x14ac:dyDescent="0.3">
      <c r="B7" s="49" cm="1">
        <f t="array" ref="B7">INDEX(PPH!B5:K10,Levels_of_service!A9,PPH!M1)</f>
        <v>81.121179297229034</v>
      </c>
      <c r="C7" s="48" t="s">
        <v>23</v>
      </c>
      <c r="D7" s="6"/>
    </row>
    <row r="8" spans="2:4" x14ac:dyDescent="0.3">
      <c r="B8" s="49" cm="1">
        <f t="array" ref="B8">INDEX(Usage_Level!C4:H6,Usage_Level!B8,Levels_of_service!A9)</f>
        <v>1</v>
      </c>
      <c r="C8" s="48"/>
      <c r="D8" s="6"/>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H7"/>
  <sheetViews>
    <sheetView workbookViewId="0"/>
  </sheetViews>
  <sheetFormatPr defaultRowHeight="14.4" x14ac:dyDescent="0.3"/>
  <cols>
    <col min="1" max="1" width="26.44140625" customWidth="1"/>
  </cols>
  <sheetData>
    <row r="1" spans="1:8" x14ac:dyDescent="0.3">
      <c r="A1" t="s">
        <v>78</v>
      </c>
      <c r="B1">
        <v>1</v>
      </c>
      <c r="D1">
        <v>1</v>
      </c>
      <c r="E1">
        <f>B1</f>
        <v>1</v>
      </c>
      <c r="G1">
        <v>50000</v>
      </c>
      <c r="H1">
        <v>1</v>
      </c>
    </row>
    <row r="2" spans="1:8" x14ac:dyDescent="0.3">
      <c r="A2" t="s">
        <v>79</v>
      </c>
      <c r="B2">
        <v>2.5</v>
      </c>
      <c r="D2">
        <v>2</v>
      </c>
      <c r="E2">
        <f t="shared" ref="E2:E3" si="0">B2</f>
        <v>2.5</v>
      </c>
      <c r="G2">
        <f>(G1+G3)/2</f>
        <v>125000</v>
      </c>
      <c r="H2">
        <f>G2/G1</f>
        <v>2.5</v>
      </c>
    </row>
    <row r="3" spans="1:8" x14ac:dyDescent="0.3">
      <c r="A3" t="s">
        <v>80</v>
      </c>
      <c r="B3">
        <v>4</v>
      </c>
      <c r="D3">
        <v>3</v>
      </c>
      <c r="E3">
        <f t="shared" si="0"/>
        <v>4</v>
      </c>
      <c r="G3">
        <v>200000</v>
      </c>
      <c r="H3">
        <f>G3/G1</f>
        <v>4</v>
      </c>
    </row>
    <row r="5" spans="1:8" x14ac:dyDescent="0.3">
      <c r="A5">
        <f>VLOOKUP(Input_Values!B4,PropertyValue!D1:E3,2,0)</f>
        <v>2.5</v>
      </c>
    </row>
    <row r="7" spans="1:8" x14ac:dyDescent="0.3">
      <c r="A7" t="s">
        <v>77</v>
      </c>
      <c r="B7">
        <f>HLOOKUP(Input_Values!$B$3,Climate_regions!$D$3:$I$9,7,0)</f>
        <v>0.1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U41"/>
  <sheetViews>
    <sheetView showGridLines="0" zoomScale="160" zoomScaleNormal="160" workbookViewId="0">
      <selection activeCell="D4" sqref="D4"/>
    </sheetView>
  </sheetViews>
  <sheetFormatPr defaultRowHeight="14.4" x14ac:dyDescent="0.3"/>
  <cols>
    <col min="1" max="1" width="3.77734375" customWidth="1"/>
    <col min="2" max="2" width="21.88671875" customWidth="1"/>
    <col min="3" max="3" width="9.44140625" customWidth="1"/>
    <col min="4" max="9" width="7.77734375" customWidth="1"/>
    <col min="11" max="11" width="14.6640625" customWidth="1"/>
  </cols>
  <sheetData>
    <row r="2" spans="2:13" x14ac:dyDescent="0.3">
      <c r="B2" s="37" t="s">
        <v>71</v>
      </c>
      <c r="C2" s="31" t="s">
        <v>70</v>
      </c>
      <c r="D2" s="31">
        <v>1</v>
      </c>
      <c r="E2" s="31">
        <v>1</v>
      </c>
      <c r="F2" s="31">
        <v>2</v>
      </c>
      <c r="G2" s="31">
        <v>4</v>
      </c>
      <c r="H2" s="31">
        <v>8</v>
      </c>
      <c r="I2" s="32">
        <v>16</v>
      </c>
      <c r="J2" s="19"/>
      <c r="K2" s="19"/>
      <c r="L2" s="19"/>
      <c r="M2" s="19"/>
    </row>
    <row r="3" spans="2:13" x14ac:dyDescent="0.3">
      <c r="B3" s="37" t="s">
        <v>69</v>
      </c>
      <c r="C3" s="34" t="s">
        <v>12</v>
      </c>
      <c r="D3" s="35" t="s">
        <v>13</v>
      </c>
      <c r="E3" s="35" t="s">
        <v>14</v>
      </c>
      <c r="F3" s="35" t="s">
        <v>15</v>
      </c>
      <c r="G3" s="35" t="s">
        <v>16</v>
      </c>
      <c r="H3" s="35" t="s">
        <v>17</v>
      </c>
      <c r="I3" s="36" t="s">
        <v>75</v>
      </c>
      <c r="J3" s="33" t="s">
        <v>48</v>
      </c>
      <c r="K3" s="19" t="s">
        <v>50</v>
      </c>
      <c r="L3" s="19" t="s">
        <v>49</v>
      </c>
      <c r="M3" s="19"/>
    </row>
    <row r="4" spans="2:13" x14ac:dyDescent="0.3">
      <c r="B4" s="29" t="s">
        <v>47</v>
      </c>
      <c r="C4" s="24" t="s">
        <v>6</v>
      </c>
      <c r="D4" s="25">
        <v>0.9</v>
      </c>
      <c r="E4" s="25">
        <f>$D$4-(E2*$L$4)</f>
        <v>0.890625</v>
      </c>
      <c r="F4" s="25">
        <f t="shared" ref="F4:G4" si="0">$D$4-(F2*$L$4)</f>
        <v>0.88124999999999998</v>
      </c>
      <c r="G4" s="25">
        <f t="shared" si="0"/>
        <v>0.86250000000000004</v>
      </c>
      <c r="H4" s="25">
        <f t="shared" ref="H4" si="1">$D$4-(H2*$L$4)</f>
        <v>0.82499999999999996</v>
      </c>
      <c r="I4" s="26">
        <v>0.75</v>
      </c>
      <c r="J4" s="20">
        <f>D4-I4</f>
        <v>0.15000000000000002</v>
      </c>
      <c r="K4" s="19">
        <v>16</v>
      </c>
      <c r="L4" s="19">
        <f>J4/K4</f>
        <v>9.3750000000000014E-3</v>
      </c>
      <c r="M4" s="19"/>
    </row>
    <row r="5" spans="2:13" x14ac:dyDescent="0.3">
      <c r="B5" s="29" t="s">
        <v>46</v>
      </c>
      <c r="C5" s="24" t="s">
        <v>7</v>
      </c>
      <c r="D5" s="25">
        <f t="shared" ref="D5:G7" si="2">AVERAGE(D4,D6)</f>
        <v>0.95</v>
      </c>
      <c r="E5" s="25">
        <f t="shared" si="2"/>
        <v>0.9453125</v>
      </c>
      <c r="F5" s="25">
        <f t="shared" si="2"/>
        <v>0.94062500000000004</v>
      </c>
      <c r="G5" s="25">
        <f t="shared" si="2"/>
        <v>0.93125000000000002</v>
      </c>
      <c r="H5" s="25">
        <f t="shared" ref="H5" si="3">AVERAGE(H4,H6)</f>
        <v>0.91249999999999998</v>
      </c>
      <c r="I5" s="26">
        <f>AVERAGE(I4,I6)</f>
        <v>0.875</v>
      </c>
      <c r="J5" s="33"/>
      <c r="K5" s="19"/>
      <c r="L5" s="19"/>
      <c r="M5" s="19"/>
    </row>
    <row r="6" spans="2:13" x14ac:dyDescent="0.3">
      <c r="B6" s="29" t="s">
        <v>45</v>
      </c>
      <c r="C6" s="24" t="s">
        <v>8</v>
      </c>
      <c r="D6" s="25">
        <v>1</v>
      </c>
      <c r="E6" s="25">
        <v>1</v>
      </c>
      <c r="F6" s="25">
        <v>1</v>
      </c>
      <c r="G6" s="25">
        <v>1</v>
      </c>
      <c r="H6" s="25">
        <v>1</v>
      </c>
      <c r="I6" s="26">
        <v>1</v>
      </c>
      <c r="J6" s="19"/>
      <c r="K6" s="19"/>
      <c r="L6" s="19"/>
      <c r="M6" s="19"/>
    </row>
    <row r="7" spans="2:13" x14ac:dyDescent="0.3">
      <c r="B7" s="29" t="s">
        <v>44</v>
      </c>
      <c r="C7" s="24" t="s">
        <v>9</v>
      </c>
      <c r="D7" s="25">
        <f t="shared" si="2"/>
        <v>1.05</v>
      </c>
      <c r="E7" s="25">
        <f t="shared" ref="E7" si="4">AVERAGE(E6,E8)</f>
        <v>1.0562499999999999</v>
      </c>
      <c r="F7" s="25">
        <f t="shared" ref="F7" si="5">AVERAGE(F6,F8)</f>
        <v>1.0625</v>
      </c>
      <c r="G7" s="25">
        <f t="shared" ref="G7:H7" si="6">AVERAGE(G6,G8)</f>
        <v>1.0750000000000002</v>
      </c>
      <c r="H7" s="25">
        <f t="shared" si="6"/>
        <v>1.1000000000000001</v>
      </c>
      <c r="I7" s="26">
        <f t="shared" ref="I7" si="7">AVERAGE(I6,I8)</f>
        <v>1.1499999999999999</v>
      </c>
      <c r="J7" s="19"/>
      <c r="K7" s="19"/>
      <c r="L7" s="19"/>
      <c r="M7" s="19"/>
    </row>
    <row r="8" spans="2:13" x14ac:dyDescent="0.3">
      <c r="B8" s="30" t="s">
        <v>43</v>
      </c>
      <c r="C8" s="24" t="s">
        <v>10</v>
      </c>
      <c r="D8" s="25">
        <v>1.1000000000000001</v>
      </c>
      <c r="E8" s="25">
        <f>$D$8+(E2*$L$8)</f>
        <v>1.1125</v>
      </c>
      <c r="F8" s="25">
        <f t="shared" ref="F8:G8" si="8">$D$8+(F2*$L$8)</f>
        <v>1.125</v>
      </c>
      <c r="G8" s="25">
        <f t="shared" si="8"/>
        <v>1.1500000000000001</v>
      </c>
      <c r="H8" s="25">
        <f t="shared" ref="H8" si="9">$D$8+(H2*$L$8)</f>
        <v>1.2000000000000002</v>
      </c>
      <c r="I8" s="26">
        <v>1.3</v>
      </c>
      <c r="J8" s="20">
        <f>I8-D8</f>
        <v>0.19999999999999996</v>
      </c>
      <c r="K8" s="19">
        <v>16</v>
      </c>
      <c r="L8" s="19">
        <f>J8/K8</f>
        <v>1.2499999999999997E-2</v>
      </c>
      <c r="M8" s="19"/>
    </row>
    <row r="9" spans="2:13" x14ac:dyDescent="0.3">
      <c r="B9" s="41" t="s">
        <v>73</v>
      </c>
      <c r="C9" s="42"/>
      <c r="D9" s="43">
        <v>0</v>
      </c>
      <c r="E9" s="44">
        <v>0</v>
      </c>
      <c r="F9" s="44">
        <v>0</v>
      </c>
      <c r="G9" s="44">
        <v>0.1</v>
      </c>
      <c r="H9" s="44">
        <v>0.2</v>
      </c>
      <c r="I9" s="45">
        <v>0.3</v>
      </c>
      <c r="J9" s="19"/>
      <c r="K9" s="19"/>
      <c r="L9" s="19"/>
      <c r="M9" s="19"/>
    </row>
    <row r="10" spans="2:13" x14ac:dyDescent="0.3">
      <c r="B10" s="11">
        <v>5</v>
      </c>
    </row>
    <row r="18" spans="2:21" x14ac:dyDescent="0.3">
      <c r="B18" s="17"/>
      <c r="C18" s="17"/>
      <c r="D18" s="17"/>
      <c r="E18" s="17"/>
      <c r="F18" s="17"/>
      <c r="G18" s="17"/>
      <c r="H18" s="17"/>
      <c r="I18" s="17"/>
      <c r="J18" s="17"/>
      <c r="K18" s="17"/>
      <c r="L18" s="17"/>
      <c r="M18" s="17"/>
      <c r="N18" s="17"/>
      <c r="O18" s="17"/>
      <c r="P18" s="17"/>
      <c r="Q18" s="17"/>
      <c r="R18" s="17"/>
      <c r="S18" s="17"/>
      <c r="T18" s="17"/>
      <c r="U18" s="17"/>
    </row>
    <row r="19" spans="2:21" x14ac:dyDescent="0.3">
      <c r="B19" s="17"/>
      <c r="C19" s="17"/>
      <c r="D19" s="17"/>
      <c r="E19" s="17"/>
      <c r="F19" s="17"/>
      <c r="G19" s="17"/>
      <c r="H19" s="17"/>
      <c r="I19" s="17"/>
      <c r="J19" s="17"/>
      <c r="K19" s="17"/>
      <c r="L19" s="17"/>
      <c r="M19" s="17"/>
      <c r="N19" s="17"/>
      <c r="O19" s="17"/>
      <c r="P19" s="17"/>
      <c r="Q19" s="17"/>
      <c r="R19" s="17"/>
      <c r="S19" s="17"/>
      <c r="T19" s="17"/>
      <c r="U19" s="17"/>
    </row>
    <row r="20" spans="2:21" x14ac:dyDescent="0.3">
      <c r="B20" s="17"/>
      <c r="C20" s="17"/>
      <c r="D20" s="17"/>
      <c r="E20" s="17"/>
      <c r="F20" s="17"/>
      <c r="G20" s="17"/>
      <c r="H20" s="17"/>
      <c r="I20" s="17"/>
      <c r="J20" s="17"/>
      <c r="K20" s="17"/>
      <c r="L20" s="17"/>
      <c r="M20" s="17"/>
      <c r="N20" s="17"/>
      <c r="O20" s="17"/>
      <c r="P20" s="17"/>
      <c r="Q20" s="17"/>
      <c r="R20" s="17"/>
      <c r="S20" s="17"/>
      <c r="T20" s="17"/>
      <c r="U20" s="17"/>
    </row>
    <row r="21" spans="2:21" x14ac:dyDescent="0.3">
      <c r="B21" s="17"/>
      <c r="C21" s="17"/>
      <c r="D21" s="17"/>
      <c r="E21" s="17"/>
      <c r="F21" s="17"/>
      <c r="G21" s="17"/>
      <c r="H21" s="17"/>
      <c r="I21" s="17"/>
      <c r="J21" s="17"/>
      <c r="K21" s="17"/>
      <c r="L21" s="17"/>
      <c r="M21" s="17"/>
      <c r="N21" s="17"/>
      <c r="O21" s="17"/>
      <c r="P21" s="17"/>
      <c r="Q21" s="17"/>
      <c r="R21" s="17"/>
      <c r="S21" s="17"/>
      <c r="T21" s="17"/>
      <c r="U21" s="17"/>
    </row>
    <row r="22" spans="2:21" x14ac:dyDescent="0.3">
      <c r="B22" s="17"/>
      <c r="C22" s="17"/>
      <c r="D22" s="18"/>
      <c r="E22" s="17"/>
      <c r="F22" s="17"/>
      <c r="G22" s="17"/>
      <c r="H22" s="17"/>
      <c r="I22" s="17"/>
      <c r="J22" s="17"/>
      <c r="K22" s="17"/>
      <c r="L22" s="17"/>
      <c r="M22" s="17"/>
      <c r="N22" s="17"/>
      <c r="O22" s="17"/>
      <c r="P22" s="17"/>
      <c r="Q22" s="17"/>
      <c r="R22" s="17"/>
      <c r="S22" s="17"/>
      <c r="T22" s="17"/>
      <c r="U22" s="17"/>
    </row>
    <row r="23" spans="2:21" x14ac:dyDescent="0.3">
      <c r="B23" s="62"/>
      <c r="C23" s="62"/>
      <c r="D23" s="62"/>
      <c r="E23" s="62"/>
      <c r="F23" s="62"/>
      <c r="G23" s="62"/>
      <c r="H23" s="62"/>
      <c r="I23" s="62"/>
      <c r="J23" s="17"/>
      <c r="K23" s="17"/>
      <c r="L23" s="17"/>
      <c r="M23" s="17"/>
      <c r="N23" s="17"/>
      <c r="O23" s="17"/>
      <c r="P23" s="17"/>
      <c r="Q23" s="17"/>
      <c r="R23" s="17"/>
      <c r="S23" s="17"/>
      <c r="T23" s="17"/>
      <c r="U23" s="17"/>
    </row>
    <row r="24" spans="2:21" x14ac:dyDescent="0.3">
      <c r="B24" s="17"/>
      <c r="C24" s="17"/>
      <c r="D24" s="17"/>
      <c r="E24" s="17"/>
      <c r="F24" s="17"/>
      <c r="G24" s="17"/>
      <c r="H24" s="17"/>
      <c r="I24" s="17"/>
      <c r="J24" s="17"/>
      <c r="K24" s="17"/>
      <c r="L24" s="17"/>
      <c r="M24" s="17"/>
      <c r="N24" s="17"/>
      <c r="O24" s="17"/>
      <c r="P24" s="17"/>
      <c r="Q24" s="17"/>
      <c r="R24" s="17"/>
      <c r="S24" s="17"/>
      <c r="T24" s="17"/>
      <c r="U24" s="17"/>
    </row>
    <row r="25" spans="2:21" x14ac:dyDescent="0.3">
      <c r="B25" s="17"/>
      <c r="C25" s="17"/>
      <c r="D25" s="17"/>
      <c r="E25" s="17"/>
      <c r="F25" s="17"/>
      <c r="G25" s="17"/>
      <c r="H25" s="17"/>
      <c r="I25" s="17"/>
      <c r="J25" s="17"/>
      <c r="K25" s="17"/>
      <c r="L25" s="17"/>
      <c r="M25" s="17"/>
      <c r="N25" s="17"/>
      <c r="O25" s="17"/>
      <c r="P25" s="17"/>
      <c r="Q25" s="17"/>
      <c r="R25" s="17"/>
      <c r="S25" s="17"/>
      <c r="T25" s="17"/>
      <c r="U25" s="17"/>
    </row>
    <row r="26" spans="2:21" x14ac:dyDescent="0.3">
      <c r="B26" s="17"/>
      <c r="C26" s="17"/>
      <c r="D26" s="17"/>
      <c r="E26" s="17"/>
      <c r="F26" s="17"/>
      <c r="G26" s="17"/>
      <c r="H26" s="17"/>
      <c r="I26" s="17"/>
      <c r="J26" s="17"/>
      <c r="K26" s="17"/>
      <c r="L26" s="17"/>
      <c r="M26" s="17"/>
      <c r="N26" s="17"/>
      <c r="O26" s="17"/>
      <c r="P26" s="17"/>
      <c r="Q26" s="17"/>
      <c r="R26" s="17"/>
      <c r="S26" s="17"/>
      <c r="T26" s="17"/>
      <c r="U26" s="17"/>
    </row>
    <row r="27" spans="2:21" x14ac:dyDescent="0.3">
      <c r="B27" s="17"/>
      <c r="C27" s="17"/>
      <c r="D27" s="17"/>
      <c r="E27" s="17"/>
      <c r="F27" s="17"/>
      <c r="G27" s="17"/>
      <c r="H27" s="17"/>
      <c r="I27" s="17"/>
      <c r="J27" s="17"/>
      <c r="K27" s="17"/>
      <c r="L27" s="17"/>
      <c r="M27" s="17"/>
      <c r="N27" s="17"/>
      <c r="O27" s="17"/>
      <c r="P27" s="17"/>
      <c r="Q27" s="17"/>
      <c r="R27" s="17"/>
      <c r="S27" s="17"/>
      <c r="T27" s="17"/>
      <c r="U27" s="17"/>
    </row>
    <row r="28" spans="2:21" x14ac:dyDescent="0.3">
      <c r="B28" s="17"/>
      <c r="C28" s="17"/>
      <c r="D28" s="17"/>
      <c r="E28" s="17"/>
      <c r="F28" s="17"/>
      <c r="G28" s="17"/>
      <c r="H28" s="17"/>
      <c r="I28" s="17"/>
      <c r="J28" s="17"/>
      <c r="K28" s="17"/>
      <c r="L28" s="17"/>
      <c r="M28" s="17"/>
      <c r="N28" s="17"/>
      <c r="O28" s="17"/>
      <c r="P28" s="17"/>
      <c r="Q28" s="17"/>
      <c r="R28" s="17"/>
      <c r="S28" s="17"/>
      <c r="T28" s="17"/>
      <c r="U28" s="17"/>
    </row>
    <row r="29" spans="2:21" x14ac:dyDescent="0.3">
      <c r="B29" s="17"/>
      <c r="C29" s="17"/>
      <c r="D29" s="17"/>
      <c r="E29" s="17"/>
      <c r="F29" s="17"/>
      <c r="G29" s="17"/>
      <c r="H29" s="17"/>
      <c r="I29" s="17"/>
      <c r="J29" s="17"/>
      <c r="K29" s="17"/>
      <c r="L29" s="17"/>
      <c r="M29" s="17"/>
      <c r="N29" s="17"/>
      <c r="O29" s="17"/>
      <c r="P29" s="17"/>
      <c r="Q29" s="17"/>
      <c r="R29" s="17"/>
      <c r="S29" s="17"/>
      <c r="T29" s="17"/>
      <c r="U29" s="17"/>
    </row>
    <row r="31" spans="2:21" x14ac:dyDescent="0.3">
      <c r="K31" t="s">
        <v>32</v>
      </c>
    </row>
    <row r="32" spans="2:21" x14ac:dyDescent="0.3">
      <c r="K32" t="s">
        <v>33</v>
      </c>
    </row>
    <row r="33" spans="11:14" x14ac:dyDescent="0.3">
      <c r="K33" t="s">
        <v>36</v>
      </c>
    </row>
    <row r="34" spans="11:14" x14ac:dyDescent="0.3">
      <c r="K34" t="s">
        <v>35</v>
      </c>
    </row>
    <row r="36" spans="11:14" x14ac:dyDescent="0.3">
      <c r="K36" t="s">
        <v>37</v>
      </c>
      <c r="M36">
        <f>1000/1400</f>
        <v>0.7142857142857143</v>
      </c>
      <c r="N36" t="s">
        <v>40</v>
      </c>
    </row>
    <row r="37" spans="11:14" x14ac:dyDescent="0.3">
      <c r="K37" t="s">
        <v>38</v>
      </c>
      <c r="M37">
        <f>1800/1400</f>
        <v>1.2857142857142858</v>
      </c>
      <c r="N37" t="s">
        <v>39</v>
      </c>
    </row>
    <row r="41" spans="11:14" x14ac:dyDescent="0.3">
      <c r="K41" t="s">
        <v>42</v>
      </c>
    </row>
  </sheetData>
  <mergeCells count="1">
    <mergeCell ref="B23:I23"/>
  </mergeCells>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dimension ref="A1:M46"/>
  <sheetViews>
    <sheetView workbookViewId="0">
      <selection activeCell="K8" sqref="K8"/>
    </sheetView>
  </sheetViews>
  <sheetFormatPr defaultRowHeight="14.4" x14ac:dyDescent="0.3"/>
  <cols>
    <col min="1" max="1" width="29.44140625" customWidth="1"/>
  </cols>
  <sheetData>
    <row r="1" spans="1:13" x14ac:dyDescent="0.3">
      <c r="A1" s="1" t="s">
        <v>31</v>
      </c>
      <c r="B1">
        <v>1</v>
      </c>
      <c r="C1">
        <v>2</v>
      </c>
      <c r="D1">
        <v>3</v>
      </c>
      <c r="E1">
        <v>4</v>
      </c>
      <c r="F1">
        <v>5</v>
      </c>
      <c r="G1">
        <v>6</v>
      </c>
      <c r="H1">
        <v>7</v>
      </c>
      <c r="I1">
        <v>8</v>
      </c>
      <c r="J1">
        <v>9</v>
      </c>
      <c r="K1">
        <v>10</v>
      </c>
      <c r="M1">
        <v>1</v>
      </c>
    </row>
    <row r="2" spans="1:13" x14ac:dyDescent="0.3">
      <c r="A2" s="1" t="s">
        <v>25</v>
      </c>
      <c r="B2" s="2">
        <f>186.91*B1^(-0.48)</f>
        <v>186.91</v>
      </c>
      <c r="C2" s="2">
        <f t="shared" ref="C2:K2" si="0">186.91*C1^(-0.48)</f>
        <v>134.01028770331916</v>
      </c>
      <c r="D2" s="2">
        <f t="shared" si="0"/>
        <v>110.30986046192083</v>
      </c>
      <c r="E2" s="2">
        <f t="shared" si="0"/>
        <v>96.082377670142691</v>
      </c>
      <c r="F2" s="2">
        <f t="shared" si="0"/>
        <v>86.323081563320841</v>
      </c>
      <c r="G2" s="2">
        <f t="shared" si="0"/>
        <v>79.089701658632492</v>
      </c>
      <c r="H2" s="2">
        <f t="shared" si="0"/>
        <v>73.448930826367459</v>
      </c>
      <c r="I2" s="2">
        <f t="shared" si="0"/>
        <v>68.88891485096994</v>
      </c>
      <c r="J2" s="2">
        <f t="shared" si="0"/>
        <v>65.102270157447137</v>
      </c>
      <c r="K2" s="2">
        <f t="shared" si="0"/>
        <v>61.891717916311094</v>
      </c>
    </row>
    <row r="3" spans="1:13" x14ac:dyDescent="0.3">
      <c r="A3" s="1" t="s">
        <v>26</v>
      </c>
      <c r="B3" s="2">
        <f>248.36*B1^(-0.349)</f>
        <v>248.36</v>
      </c>
      <c r="C3" s="2">
        <f t="shared" ref="C3:K3" si="1">248.36*C1^(-0.349)</f>
        <v>194.99441955376847</v>
      </c>
      <c r="D3" s="2">
        <f t="shared" si="1"/>
        <v>169.26467561980664</v>
      </c>
      <c r="E3" s="2">
        <f t="shared" si="1"/>
        <v>153.09560177609552</v>
      </c>
      <c r="F3" s="2">
        <f t="shared" si="1"/>
        <v>141.62539027782782</v>
      </c>
      <c r="G3" s="2">
        <f t="shared" si="1"/>
        <v>132.89445632727131</v>
      </c>
      <c r="H3" s="2">
        <f t="shared" si="1"/>
        <v>125.93383682551449</v>
      </c>
      <c r="I3" s="2">
        <f t="shared" si="1"/>
        <v>120.19966179966433</v>
      </c>
      <c r="J3" s="2">
        <f t="shared" si="1"/>
        <v>115.35887587646307</v>
      </c>
      <c r="K3" s="2">
        <f t="shared" si="1"/>
        <v>111.19407622524139</v>
      </c>
    </row>
    <row r="4" spans="1:13" x14ac:dyDescent="0.3">
      <c r="A4" s="1" t="s">
        <v>27</v>
      </c>
      <c r="B4" s="2">
        <f>330.85*B1^(-0.31)</f>
        <v>330.85</v>
      </c>
      <c r="C4" s="2">
        <f t="shared" ref="C4:K4" si="2">330.85*C1^(-0.31)</f>
        <v>266.87742603864052</v>
      </c>
      <c r="D4" s="2">
        <f t="shared" si="2"/>
        <v>235.35506552169986</v>
      </c>
      <c r="E4" s="2">
        <f t="shared" si="2"/>
        <v>215.27447643648188</v>
      </c>
      <c r="F4" s="2">
        <f t="shared" si="2"/>
        <v>200.88635448816169</v>
      </c>
      <c r="G4" s="2">
        <f t="shared" si="2"/>
        <v>189.84722409426277</v>
      </c>
      <c r="H4" s="2">
        <f t="shared" si="2"/>
        <v>180.98840243187507</v>
      </c>
      <c r="I4" s="2">
        <f t="shared" si="2"/>
        <v>173.64938238834594</v>
      </c>
      <c r="J4" s="2">
        <f t="shared" si="2"/>
        <v>167.42332436670279</v>
      </c>
      <c r="K4" s="2">
        <f t="shared" si="2"/>
        <v>162.04332238805043</v>
      </c>
    </row>
    <row r="5" spans="1:13" x14ac:dyDescent="0.3">
      <c r="A5" s="1" t="s">
        <v>28</v>
      </c>
      <c r="B5" s="2">
        <f>PPH!B8/PPH!$B$8</f>
        <v>1</v>
      </c>
      <c r="C5" s="2">
        <f>PPH!C8/PPH!$B$8</f>
        <v>0.68302012837719772</v>
      </c>
      <c r="D5" s="2">
        <f>PPH!D8/PPH!$B$8</f>
        <v>0.54649137225295763</v>
      </c>
      <c r="E5" s="2">
        <f>PPH!E8/PPH!$B$8</f>
        <v>0.46651649576840376</v>
      </c>
      <c r="F5" s="2">
        <f>PPH!F8/PPH!$B$8</f>
        <v>0.41263541353615896</v>
      </c>
      <c r="G5" s="2">
        <f>PPH!G8/PPH!$B$8</f>
        <v>0.37326460723324606</v>
      </c>
      <c r="H5" s="2">
        <f>PPH!H8/PPH!$B$8</f>
        <v>0.34292257643319102</v>
      </c>
      <c r="I5" s="2">
        <f>PPH!I8/PPH!$B$8</f>
        <v>0.31864015682981556</v>
      </c>
      <c r="J5" s="2">
        <f>PPH!J8/PPH!$B$8</f>
        <v>0.29865281994692067</v>
      </c>
      <c r="K5" s="2">
        <f>PPH!K8/PPH!$B$8</f>
        <v>0.28183829312644532</v>
      </c>
    </row>
    <row r="6" spans="1:13" x14ac:dyDescent="0.3">
      <c r="A6" s="1" t="s">
        <v>29</v>
      </c>
      <c r="B6" s="2">
        <f>PPH!B9/PPH!$B$9</f>
        <v>1</v>
      </c>
      <c r="C6" s="2">
        <f>PPH!C9/PPH!$B$9</f>
        <v>0.71991575939728825</v>
      </c>
      <c r="D6" s="2">
        <f>PPH!D9/PPH!$B$9</f>
        <v>0.5943630617389366</v>
      </c>
      <c r="E6" s="2">
        <f>PPH!E9/PPH!$B$9</f>
        <v>0.51893285902811359</v>
      </c>
      <c r="F6" s="2">
        <f>PPH!F9/PPH!$B$9</f>
        <v>0.46714998809063635</v>
      </c>
      <c r="G6" s="2">
        <f>PPH!G9/PPH!$B$9</f>
        <v>0.42874009852694772</v>
      </c>
      <c r="H6" s="2">
        <f>PPH!H9/PPH!$B$9</f>
        <v>0.3987654054233718</v>
      </c>
      <c r="I6" s="2">
        <f>PPH!I9/PPH!$B$9</f>
        <v>0.37451728378667254</v>
      </c>
      <c r="J6" s="2">
        <f>PPH!J9/PPH!$B$9</f>
        <v>0.35436871088916067</v>
      </c>
      <c r="K6" s="2">
        <f>PPH!K9/PPH!$B$9</f>
        <v>0.33727518015346086</v>
      </c>
    </row>
    <row r="7" spans="1:13" x14ac:dyDescent="0.3">
      <c r="A7" s="1" t="s">
        <v>30</v>
      </c>
      <c r="B7" s="2">
        <f>PPH!B10/PPH!$B$10</f>
        <v>1</v>
      </c>
      <c r="C7" s="2">
        <f>PPH!C10/PPH!$B$10</f>
        <v>0.73764572854141974</v>
      </c>
      <c r="D7" s="2">
        <f>PPH!D10/PPH!$B$10</f>
        <v>0.61736750844433874</v>
      </c>
      <c r="E7" s="2">
        <f>PPH!E10/PPH!$B$10</f>
        <v>0.54412122083540182</v>
      </c>
      <c r="F7" s="2">
        <f>PPH!F10/PPH!$B$10</f>
        <v>0.49334663246378829</v>
      </c>
      <c r="G7" s="2">
        <f>PPH!G10/PPH!$B$10</f>
        <v>0.4553985055442254</v>
      </c>
      <c r="H7" s="2">
        <f>PPH!H10/PPH!$B$10</f>
        <v>0.42560033431719646</v>
      </c>
      <c r="I7" s="2">
        <f>PPH!I10/PPH!$B$10</f>
        <v>0.40136869435797673</v>
      </c>
      <c r="J7" s="2">
        <f>PPH!J10/PPH!$B$10</f>
        <v>0.38114264048277069</v>
      </c>
      <c r="K7" s="2">
        <f>PPH!K10/PPH!$B$10</f>
        <v>0.36391503612720705</v>
      </c>
    </row>
    <row r="8" spans="1:13" x14ac:dyDescent="0.3">
      <c r="A8" s="1"/>
      <c r="B8" s="2"/>
      <c r="C8" s="2"/>
      <c r="D8" s="2"/>
      <c r="E8" s="2"/>
      <c r="F8" s="2"/>
      <c r="G8" s="2"/>
      <c r="H8" s="2"/>
      <c r="I8" s="2"/>
      <c r="J8" s="2"/>
      <c r="K8" s="2"/>
    </row>
    <row r="9" spans="1:13" x14ac:dyDescent="0.3">
      <c r="A9" s="3">
        <v>4</v>
      </c>
      <c r="B9" s="2"/>
    </row>
    <row r="10" spans="1:13" x14ac:dyDescent="0.3">
      <c r="A10" s="3"/>
      <c r="B10" s="2"/>
    </row>
    <row r="11" spans="1:13" x14ac:dyDescent="0.3">
      <c r="B11" s="2"/>
      <c r="L11">
        <f>7.4*25</f>
        <v>185</v>
      </c>
    </row>
    <row r="12" spans="1:13" x14ac:dyDescent="0.3">
      <c r="A12" s="7">
        <v>1</v>
      </c>
      <c r="B12" s="8"/>
      <c r="C12" s="6"/>
      <c r="D12" s="6"/>
      <c r="E12" s="4"/>
      <c r="F12" s="4"/>
      <c r="G12" s="4"/>
      <c r="H12" s="4"/>
      <c r="L12">
        <f>L11*2</f>
        <v>370</v>
      </c>
    </row>
    <row r="13" spans="1:13" x14ac:dyDescent="0.3">
      <c r="A13" s="7">
        <v>2</v>
      </c>
      <c r="B13" s="6"/>
      <c r="C13" s="1"/>
      <c r="D13" s="1"/>
      <c r="E13" s="4"/>
      <c r="F13" s="4"/>
      <c r="G13" s="4"/>
      <c r="H13" s="4"/>
    </row>
    <row r="14" spans="1:13" x14ac:dyDescent="0.3">
      <c r="A14" s="7">
        <v>3</v>
      </c>
      <c r="B14" s="6"/>
      <c r="C14" s="6"/>
      <c r="D14" s="6"/>
      <c r="E14" s="4"/>
      <c r="F14" s="4"/>
      <c r="G14" s="4"/>
      <c r="H14" s="4"/>
    </row>
    <row r="15" spans="1:13" x14ac:dyDescent="0.3">
      <c r="A15" s="7">
        <v>4</v>
      </c>
      <c r="B15" s="6"/>
      <c r="C15" s="6"/>
      <c r="D15" s="6"/>
      <c r="E15" s="4"/>
      <c r="F15" s="4"/>
      <c r="G15" s="4"/>
      <c r="H15" s="4"/>
    </row>
    <row r="16" spans="1:13" x14ac:dyDescent="0.3">
      <c r="A16" s="7">
        <v>5</v>
      </c>
      <c r="B16" s="6"/>
      <c r="C16" s="6"/>
      <c r="D16" s="6"/>
      <c r="E16" s="4"/>
      <c r="F16" s="4"/>
      <c r="G16" s="4"/>
      <c r="H16" s="4"/>
    </row>
    <row r="17" spans="1:12" x14ac:dyDescent="0.3">
      <c r="A17" s="7">
        <v>6</v>
      </c>
      <c r="B17" s="6"/>
      <c r="C17" s="6"/>
      <c r="D17" s="6"/>
      <c r="E17" s="4"/>
      <c r="F17" s="4"/>
      <c r="G17" s="4"/>
      <c r="H17" s="4"/>
    </row>
    <row r="18" spans="1:12" x14ac:dyDescent="0.3">
      <c r="A18" s="7">
        <v>7</v>
      </c>
      <c r="B18" s="6"/>
      <c r="C18" s="6"/>
      <c r="D18" s="6"/>
      <c r="E18" s="4"/>
      <c r="F18" s="4"/>
      <c r="G18" s="4"/>
      <c r="H18" s="4"/>
    </row>
    <row r="19" spans="1:12" x14ac:dyDescent="0.3">
      <c r="A19" s="7">
        <v>8</v>
      </c>
      <c r="B19" s="6"/>
      <c r="C19" s="6"/>
      <c r="D19" s="6"/>
      <c r="E19" s="4"/>
      <c r="F19" s="4"/>
      <c r="G19" s="4"/>
      <c r="H19" s="4"/>
    </row>
    <row r="20" spans="1:12" x14ac:dyDescent="0.3">
      <c r="A20" s="7">
        <v>9</v>
      </c>
      <c r="B20" s="6"/>
      <c r="C20" s="6"/>
      <c r="D20" s="6"/>
      <c r="E20" s="4"/>
      <c r="F20" s="4"/>
      <c r="G20" s="4"/>
      <c r="H20" s="4"/>
      <c r="L20" t="s">
        <v>41</v>
      </c>
    </row>
    <row r="21" spans="1:12" x14ac:dyDescent="0.3">
      <c r="A21" s="7">
        <v>10</v>
      </c>
      <c r="B21" s="6"/>
      <c r="C21" s="6"/>
      <c r="D21" s="6"/>
      <c r="E21" s="4"/>
      <c r="F21" s="4"/>
      <c r="G21" s="4"/>
      <c r="H21" s="4"/>
    </row>
    <row r="22" spans="1:12" x14ac:dyDescent="0.3">
      <c r="A22" s="1"/>
      <c r="B22" s="6"/>
      <c r="C22" s="6"/>
      <c r="D22" s="6"/>
      <c r="E22" s="4"/>
      <c r="F22" s="4"/>
      <c r="G22" s="4"/>
      <c r="H22" s="4"/>
    </row>
    <row r="23" spans="1:12" x14ac:dyDescent="0.3">
      <c r="A23" s="1"/>
      <c r="B23" s="6"/>
      <c r="C23" s="6"/>
      <c r="D23" s="6"/>
      <c r="E23" s="4"/>
      <c r="F23" s="4"/>
      <c r="G23" s="4"/>
      <c r="H23" s="4"/>
    </row>
    <row r="24" spans="1:12" x14ac:dyDescent="0.3">
      <c r="A24" s="1"/>
      <c r="B24" s="6"/>
      <c r="C24" s="6"/>
      <c r="D24" s="6"/>
      <c r="E24" s="4"/>
      <c r="F24" s="4"/>
      <c r="G24" s="4"/>
      <c r="H24" s="4"/>
    </row>
    <row r="25" spans="1:12" x14ac:dyDescent="0.3">
      <c r="A25" s="1"/>
      <c r="B25" s="6"/>
      <c r="C25" s="6"/>
      <c r="D25" s="6"/>
      <c r="E25" s="4"/>
      <c r="F25" s="4"/>
      <c r="G25" s="4"/>
      <c r="H25" s="4"/>
    </row>
    <row r="26" spans="1:12" x14ac:dyDescent="0.3">
      <c r="A26" s="1"/>
      <c r="B26" s="6"/>
      <c r="C26" s="6"/>
      <c r="D26" s="6"/>
      <c r="E26" s="4"/>
      <c r="F26" s="4"/>
      <c r="G26" s="4"/>
      <c r="H26" s="4"/>
    </row>
    <row r="27" spans="1:12" x14ac:dyDescent="0.3">
      <c r="A27" s="1"/>
      <c r="B27" s="6"/>
      <c r="C27" s="6"/>
      <c r="D27" s="6"/>
      <c r="E27" s="4"/>
      <c r="F27" s="4"/>
      <c r="G27" s="4"/>
      <c r="H27" s="4"/>
    </row>
    <row r="28" spans="1:12" x14ac:dyDescent="0.3">
      <c r="A28" s="1"/>
      <c r="B28" s="6"/>
      <c r="C28" s="6"/>
      <c r="D28" s="6"/>
      <c r="E28" s="4"/>
      <c r="F28" s="4"/>
      <c r="G28" s="4"/>
      <c r="H28" s="4"/>
    </row>
    <row r="29" spans="1:12" x14ac:dyDescent="0.3">
      <c r="A29" s="1"/>
      <c r="B29" s="6"/>
      <c r="C29" s="6"/>
      <c r="D29" s="6"/>
      <c r="E29" s="4"/>
      <c r="F29" s="4"/>
      <c r="G29" s="4"/>
      <c r="H29" s="4"/>
    </row>
    <row r="30" spans="1:12" x14ac:dyDescent="0.3">
      <c r="A30" s="1"/>
      <c r="B30" s="6"/>
      <c r="C30" s="6"/>
      <c r="D30" s="6"/>
      <c r="E30" s="4"/>
      <c r="F30" s="4"/>
      <c r="G30" s="4"/>
      <c r="H30" s="4"/>
    </row>
    <row r="31" spans="1:12" x14ac:dyDescent="0.3">
      <c r="A31" s="1"/>
      <c r="B31" s="6"/>
      <c r="C31" s="6"/>
      <c r="D31" s="6"/>
      <c r="E31" s="4"/>
      <c r="F31" s="4"/>
      <c r="G31" s="4"/>
      <c r="H31" s="4"/>
    </row>
    <row r="32" spans="1:12" x14ac:dyDescent="0.3">
      <c r="A32" s="1"/>
      <c r="B32" s="6"/>
      <c r="C32" s="6"/>
      <c r="D32" s="6"/>
      <c r="E32" s="4"/>
      <c r="F32" s="4"/>
      <c r="G32" s="4"/>
      <c r="H32" s="4"/>
    </row>
    <row r="33" spans="1:12" x14ac:dyDescent="0.3">
      <c r="A33" s="1"/>
      <c r="B33" s="6"/>
      <c r="C33" s="6"/>
      <c r="D33" s="6"/>
      <c r="E33" s="4"/>
      <c r="F33" s="4"/>
      <c r="G33" s="4"/>
      <c r="H33" s="4"/>
    </row>
    <row r="34" spans="1:12" x14ac:dyDescent="0.3">
      <c r="A34" s="1"/>
      <c r="B34" s="6"/>
      <c r="C34" s="6"/>
      <c r="D34" s="6"/>
      <c r="E34" s="4"/>
      <c r="F34" s="4"/>
      <c r="G34" s="4"/>
      <c r="H34" s="4"/>
    </row>
    <row r="35" spans="1:12" x14ac:dyDescent="0.3">
      <c r="A35" s="1"/>
      <c r="B35" s="6"/>
      <c r="C35" s="6"/>
      <c r="D35" s="6"/>
      <c r="E35" s="4"/>
      <c r="F35" s="4"/>
      <c r="G35" s="4"/>
      <c r="H35" s="4"/>
    </row>
    <row r="36" spans="1:12" x14ac:dyDescent="0.3">
      <c r="A36" s="1"/>
      <c r="B36" s="6"/>
      <c r="C36" s="6"/>
      <c r="D36" s="6"/>
      <c r="E36" s="4"/>
      <c r="F36" s="4"/>
      <c r="G36" s="4"/>
      <c r="H36" s="4"/>
    </row>
    <row r="37" spans="1:12" x14ac:dyDescent="0.3">
      <c r="A37" s="1"/>
      <c r="B37" s="6"/>
      <c r="C37" s="6"/>
      <c r="D37" s="6"/>
      <c r="E37" s="4"/>
      <c r="F37" s="4"/>
      <c r="G37" s="4"/>
      <c r="H37" s="4"/>
    </row>
    <row r="38" spans="1:12" x14ac:dyDescent="0.3">
      <c r="A38" s="1"/>
      <c r="B38" s="6"/>
      <c r="C38" s="6"/>
      <c r="D38" s="6"/>
      <c r="E38" s="4"/>
      <c r="F38" s="4"/>
      <c r="G38" s="4"/>
      <c r="H38" s="4"/>
    </row>
    <row r="39" spans="1:12" x14ac:dyDescent="0.3">
      <c r="A39" s="1"/>
      <c r="B39" s="6"/>
      <c r="C39" s="6"/>
      <c r="D39" s="6"/>
      <c r="E39" s="4"/>
      <c r="F39" s="4"/>
      <c r="G39" s="4"/>
      <c r="H39" s="4"/>
    </row>
    <row r="40" spans="1:12" x14ac:dyDescent="0.3">
      <c r="A40" s="1"/>
      <c r="B40" s="6"/>
      <c r="C40" s="6"/>
      <c r="D40" s="6"/>
      <c r="E40" s="4"/>
      <c r="F40" s="4"/>
      <c r="G40" s="4"/>
      <c r="H40" s="4"/>
      <c r="L40" t="s">
        <v>34</v>
      </c>
    </row>
    <row r="41" spans="1:12" x14ac:dyDescent="0.3">
      <c r="A41" s="1"/>
      <c r="B41" s="6"/>
      <c r="C41" s="6"/>
      <c r="D41" s="6"/>
      <c r="E41" s="4"/>
      <c r="F41" s="4"/>
      <c r="G41" s="4"/>
      <c r="H41" s="4"/>
    </row>
    <row r="42" spans="1:12" x14ac:dyDescent="0.3">
      <c r="A42" s="1"/>
      <c r="B42" s="6"/>
      <c r="C42" s="6"/>
      <c r="D42" s="6"/>
      <c r="E42" s="4"/>
      <c r="F42" s="4"/>
      <c r="G42" s="4"/>
      <c r="H42" s="4"/>
    </row>
    <row r="43" spans="1:12" x14ac:dyDescent="0.3">
      <c r="A43" s="5"/>
      <c r="B43" s="4"/>
      <c r="C43" s="4"/>
      <c r="D43" s="4"/>
      <c r="E43" s="4"/>
      <c r="F43" s="4"/>
      <c r="G43" s="4"/>
      <c r="H43" s="4"/>
    </row>
    <row r="44" spans="1:12" x14ac:dyDescent="0.3">
      <c r="A44" s="5"/>
      <c r="B44" s="4"/>
      <c r="C44" s="4"/>
      <c r="D44" s="4"/>
      <c r="E44" s="4"/>
      <c r="F44" s="4"/>
      <c r="G44" s="4"/>
      <c r="H44" s="4"/>
    </row>
    <row r="45" spans="1:12" x14ac:dyDescent="0.3">
      <c r="A45" s="5"/>
      <c r="B45" s="4"/>
      <c r="C45" s="4"/>
      <c r="D45" s="4"/>
      <c r="E45" s="4"/>
      <c r="F45" s="4"/>
      <c r="G45" s="4"/>
      <c r="H45" s="4"/>
    </row>
    <row r="46" spans="1:12" x14ac:dyDescent="0.3">
      <c r="A46" s="4"/>
      <c r="B46" s="4"/>
      <c r="C46" s="4"/>
      <c r="D46" s="4"/>
      <c r="E46" s="4"/>
      <c r="F46" s="4"/>
      <c r="G46" s="4"/>
      <c r="H46" s="4"/>
    </row>
  </sheetData>
  <pageMargins left="0.7" right="0.7" top="0.75" bottom="0.75" header="0.3" footer="0.3"/>
  <drawing r:id="rId1"/>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4"/>
  <dimension ref="A1:M49"/>
  <sheetViews>
    <sheetView workbookViewId="0"/>
  </sheetViews>
  <sheetFormatPr defaultRowHeight="14.4" x14ac:dyDescent="0.3"/>
  <cols>
    <col min="1" max="1" width="29.44140625" customWidth="1"/>
  </cols>
  <sheetData>
    <row r="1" spans="1:13" x14ac:dyDescent="0.3">
      <c r="A1" s="1" t="s">
        <v>31</v>
      </c>
      <c r="B1">
        <v>1</v>
      </c>
      <c r="C1">
        <v>2</v>
      </c>
      <c r="D1">
        <v>3</v>
      </c>
      <c r="E1">
        <v>4</v>
      </c>
      <c r="F1">
        <v>5</v>
      </c>
      <c r="G1">
        <v>6</v>
      </c>
      <c r="H1">
        <v>7</v>
      </c>
      <c r="I1">
        <v>8</v>
      </c>
      <c r="J1">
        <v>9</v>
      </c>
      <c r="K1">
        <v>10</v>
      </c>
      <c r="M1" s="11">
        <v>3</v>
      </c>
    </row>
    <row r="2" spans="1:13" x14ac:dyDescent="0.3">
      <c r="A2" s="9" t="s">
        <v>25</v>
      </c>
      <c r="B2" s="10">
        <f>186.91*B1^(-0.48)</f>
        <v>186.91</v>
      </c>
      <c r="C2" s="10">
        <f t="shared" ref="C2:K2" si="0">186.91*C1^(-0.48)</f>
        <v>134.01028770331916</v>
      </c>
      <c r="D2" s="10">
        <f t="shared" si="0"/>
        <v>110.30986046192083</v>
      </c>
      <c r="E2" s="10">
        <f t="shared" si="0"/>
        <v>96.082377670142691</v>
      </c>
      <c r="F2" s="10">
        <f t="shared" si="0"/>
        <v>86.323081563320841</v>
      </c>
      <c r="G2" s="10">
        <f t="shared" si="0"/>
        <v>79.089701658632492</v>
      </c>
      <c r="H2" s="10">
        <f t="shared" si="0"/>
        <v>73.448930826367459</v>
      </c>
      <c r="I2" s="10">
        <f t="shared" si="0"/>
        <v>68.88891485096994</v>
      </c>
      <c r="J2" s="10">
        <f t="shared" si="0"/>
        <v>65.102270157447137</v>
      </c>
      <c r="K2" s="10">
        <f t="shared" si="0"/>
        <v>61.891717916311094</v>
      </c>
    </row>
    <row r="3" spans="1:13" x14ac:dyDescent="0.3">
      <c r="A3" s="9" t="s">
        <v>26</v>
      </c>
      <c r="B3" s="10">
        <f>248.36*B1^(-0.349)</f>
        <v>248.36</v>
      </c>
      <c r="C3" s="10">
        <f t="shared" ref="C3:K3" si="1">248.36*C1^(-0.349)</f>
        <v>194.99441955376847</v>
      </c>
      <c r="D3" s="10">
        <f t="shared" si="1"/>
        <v>169.26467561980664</v>
      </c>
      <c r="E3" s="10">
        <f t="shared" si="1"/>
        <v>153.09560177609552</v>
      </c>
      <c r="F3" s="10">
        <f t="shared" si="1"/>
        <v>141.62539027782782</v>
      </c>
      <c r="G3" s="10">
        <f t="shared" si="1"/>
        <v>132.89445632727131</v>
      </c>
      <c r="H3" s="10">
        <f t="shared" si="1"/>
        <v>125.93383682551449</v>
      </c>
      <c r="I3" s="10">
        <f t="shared" si="1"/>
        <v>120.19966179966433</v>
      </c>
      <c r="J3" s="10">
        <f t="shared" si="1"/>
        <v>115.35887587646307</v>
      </c>
      <c r="K3" s="10">
        <f t="shared" si="1"/>
        <v>111.19407622524139</v>
      </c>
    </row>
    <row r="4" spans="1:13" x14ac:dyDescent="0.3">
      <c r="A4" s="9" t="s">
        <v>27</v>
      </c>
      <c r="B4" s="10">
        <f>330.85*B1^(-0.31)</f>
        <v>330.85</v>
      </c>
      <c r="C4" s="10">
        <f t="shared" ref="C4:K4" si="2">330.85*C1^(-0.31)</f>
        <v>266.87742603864052</v>
      </c>
      <c r="D4" s="10">
        <f t="shared" si="2"/>
        <v>235.35506552169986</v>
      </c>
      <c r="E4" s="10">
        <f t="shared" si="2"/>
        <v>215.27447643648188</v>
      </c>
      <c r="F4" s="10">
        <f t="shared" si="2"/>
        <v>200.88635448816169</v>
      </c>
      <c r="G4" s="10">
        <f t="shared" si="2"/>
        <v>189.84722409426277</v>
      </c>
      <c r="H4" s="10">
        <f t="shared" si="2"/>
        <v>180.98840243187507</v>
      </c>
      <c r="I4" s="10">
        <f t="shared" si="2"/>
        <v>173.64938238834594</v>
      </c>
      <c r="J4" s="10">
        <f t="shared" si="2"/>
        <v>167.42332436670279</v>
      </c>
      <c r="K4" s="10">
        <f t="shared" si="2"/>
        <v>162.04332238805043</v>
      </c>
    </row>
    <row r="5" spans="1:13" x14ac:dyDescent="0.3">
      <c r="A5" s="13" t="s">
        <v>81</v>
      </c>
      <c r="B5" s="14">
        <f>1.11*20</f>
        <v>22.200000000000003</v>
      </c>
      <c r="C5" s="14">
        <f>1.11*20</f>
        <v>22.200000000000003</v>
      </c>
      <c r="D5" s="14">
        <f t="shared" ref="D5:K5" si="3">1.11*20</f>
        <v>22.200000000000003</v>
      </c>
      <c r="E5" s="14">
        <f t="shared" si="3"/>
        <v>22.200000000000003</v>
      </c>
      <c r="F5" s="14">
        <f t="shared" si="3"/>
        <v>22.200000000000003</v>
      </c>
      <c r="G5" s="14">
        <f t="shared" si="3"/>
        <v>22.200000000000003</v>
      </c>
      <c r="H5" s="14">
        <f t="shared" si="3"/>
        <v>22.200000000000003</v>
      </c>
      <c r="I5" s="14">
        <f t="shared" si="3"/>
        <v>22.200000000000003</v>
      </c>
      <c r="J5" s="14">
        <f t="shared" si="3"/>
        <v>22.200000000000003</v>
      </c>
      <c r="K5" s="14">
        <f t="shared" si="3"/>
        <v>22.200000000000003</v>
      </c>
    </row>
    <row r="6" spans="1:13" x14ac:dyDescent="0.3">
      <c r="A6" s="1" t="s">
        <v>82</v>
      </c>
      <c r="B6" s="2">
        <f>(B7+B5)/2</f>
        <v>53.76</v>
      </c>
      <c r="C6" s="2">
        <f t="shared" ref="C6:K6" si="4">(C7+C5)/2</f>
        <v>41.996876964077813</v>
      </c>
      <c r="D6" s="2">
        <f t="shared" si="4"/>
        <v>36.930294824307261</v>
      </c>
      <c r="E6" s="2">
        <f t="shared" si="4"/>
        <v>33.962427157965465</v>
      </c>
      <c r="F6" s="2">
        <f t="shared" si="4"/>
        <v>31.96290019632686</v>
      </c>
      <c r="G6" s="2">
        <f t="shared" si="4"/>
        <v>30.501849574425762</v>
      </c>
      <c r="H6" s="2">
        <f t="shared" si="4"/>
        <v>29.375856811435721</v>
      </c>
      <c r="I6" s="2">
        <f t="shared" si="4"/>
        <v>28.474736219954458</v>
      </c>
      <c r="J6" s="2">
        <f t="shared" si="4"/>
        <v>27.733006148230228</v>
      </c>
      <c r="K6" s="2">
        <f t="shared" si="4"/>
        <v>27.109019057922389</v>
      </c>
    </row>
    <row r="7" spans="1:13" x14ac:dyDescent="0.3">
      <c r="A7" s="1" t="s">
        <v>83</v>
      </c>
      <c r="B7" s="2">
        <f t="shared" ref="B7:K7" si="5">(B5+B8)/2</f>
        <v>85.32</v>
      </c>
      <c r="C7" s="2">
        <f t="shared" si="5"/>
        <v>61.793753928155617</v>
      </c>
      <c r="D7" s="2">
        <f t="shared" si="5"/>
        <v>51.660589648614518</v>
      </c>
      <c r="E7" s="2">
        <f t="shared" si="5"/>
        <v>45.724854315930926</v>
      </c>
      <c r="F7" s="2">
        <f t="shared" si="5"/>
        <v>41.725800392653717</v>
      </c>
      <c r="G7" s="2">
        <f t="shared" si="5"/>
        <v>38.803699148851521</v>
      </c>
      <c r="H7" s="2">
        <f t="shared" si="5"/>
        <v>36.551713622871439</v>
      </c>
      <c r="I7" s="2">
        <f t="shared" si="5"/>
        <v>34.749472439908914</v>
      </c>
      <c r="J7" s="2">
        <f t="shared" si="5"/>
        <v>33.266012296460453</v>
      </c>
      <c r="K7" s="2">
        <f t="shared" si="5"/>
        <v>32.018038115844774</v>
      </c>
    </row>
    <row r="8" spans="1:13" x14ac:dyDescent="0.3">
      <c r="A8" s="1" t="s">
        <v>16</v>
      </c>
      <c r="B8" s="2">
        <f>148.44*B1^(-0.55)</f>
        <v>148.44</v>
      </c>
      <c r="C8" s="2">
        <f t="shared" ref="C8:K8" si="6">148.44*C1^(-0.55)</f>
        <v>101.38750785631123</v>
      </c>
      <c r="D8" s="2">
        <f t="shared" si="6"/>
        <v>81.121179297229034</v>
      </c>
      <c r="E8" s="2">
        <f t="shared" si="6"/>
        <v>69.24970863186185</v>
      </c>
      <c r="F8" s="2">
        <f t="shared" si="6"/>
        <v>61.251600785307431</v>
      </c>
      <c r="G8" s="2">
        <f t="shared" si="6"/>
        <v>55.407398297703047</v>
      </c>
      <c r="H8" s="2">
        <f t="shared" si="6"/>
        <v>50.903427245742876</v>
      </c>
      <c r="I8" s="2">
        <f t="shared" si="6"/>
        <v>47.298944879817817</v>
      </c>
      <c r="J8" s="2">
        <f t="shared" si="6"/>
        <v>44.332024592920902</v>
      </c>
      <c r="K8" s="2">
        <f t="shared" si="6"/>
        <v>41.836076231689539</v>
      </c>
    </row>
    <row r="9" spans="1:13" x14ac:dyDescent="0.3">
      <c r="A9" s="1" t="s">
        <v>17</v>
      </c>
      <c r="B9" s="2">
        <f>AVERAGE(B8,B10)</f>
        <v>228.67</v>
      </c>
      <c r="C9" s="2">
        <f t="shared" ref="C9:K9" si="7">AVERAGE(C8,C10)</f>
        <v>164.62313670137789</v>
      </c>
      <c r="D9" s="2">
        <f t="shared" si="7"/>
        <v>135.91300132784264</v>
      </c>
      <c r="E9" s="2">
        <f t="shared" si="7"/>
        <v>118.66437687395873</v>
      </c>
      <c r="F9" s="2">
        <f t="shared" si="7"/>
        <v>106.82318777668581</v>
      </c>
      <c r="G9" s="2">
        <f t="shared" si="7"/>
        <v>98.039998330157133</v>
      </c>
      <c r="H9" s="2">
        <f t="shared" si="7"/>
        <v>91.185685258162422</v>
      </c>
      <c r="I9" s="2">
        <f t="shared" si="7"/>
        <v>85.640867283498409</v>
      </c>
      <c r="J9" s="2">
        <f t="shared" si="7"/>
        <v>81.033493119024371</v>
      </c>
      <c r="K9" s="2">
        <f t="shared" si="7"/>
        <v>77.124715445691891</v>
      </c>
    </row>
    <row r="10" spans="1:13" x14ac:dyDescent="0.3">
      <c r="A10" s="1" t="s">
        <v>75</v>
      </c>
      <c r="B10" s="2">
        <f>308.9*B1^-0.439</f>
        <v>308.89999999999998</v>
      </c>
      <c r="C10" s="2">
        <f>308.9*C1^-0.439</f>
        <v>227.85876554644454</v>
      </c>
      <c r="D10" s="2">
        <f t="shared" ref="D10:K10" si="8">308.9*D1^-0.439</f>
        <v>190.70482335845622</v>
      </c>
      <c r="E10" s="2">
        <f t="shared" si="8"/>
        <v>168.0790451160556</v>
      </c>
      <c r="F10" s="2">
        <f t="shared" si="8"/>
        <v>152.3947747680642</v>
      </c>
      <c r="G10" s="2">
        <f t="shared" si="8"/>
        <v>140.67259836261121</v>
      </c>
      <c r="H10" s="2">
        <f t="shared" si="8"/>
        <v>131.46794327058197</v>
      </c>
      <c r="I10" s="2">
        <f t="shared" si="8"/>
        <v>123.98278968717901</v>
      </c>
      <c r="J10" s="2">
        <f t="shared" si="8"/>
        <v>117.73496164512785</v>
      </c>
      <c r="K10" s="2">
        <f t="shared" si="8"/>
        <v>112.41335465969425</v>
      </c>
    </row>
    <row r="11" spans="1:13" x14ac:dyDescent="0.3">
      <c r="A11" s="1"/>
      <c r="B11" s="2">
        <v>20</v>
      </c>
      <c r="C11" s="2">
        <v>20</v>
      </c>
      <c r="D11" s="2">
        <v>20</v>
      </c>
      <c r="E11" s="2">
        <v>20</v>
      </c>
      <c r="F11" s="2">
        <v>20</v>
      </c>
      <c r="G11" s="2">
        <v>20</v>
      </c>
      <c r="H11" s="2">
        <v>20</v>
      </c>
      <c r="I11" s="2">
        <v>20</v>
      </c>
      <c r="J11" s="2">
        <v>20</v>
      </c>
      <c r="K11" s="2">
        <v>20</v>
      </c>
    </row>
    <row r="12" spans="1:13" x14ac:dyDescent="0.3">
      <c r="A12" s="11">
        <v>7</v>
      </c>
      <c r="B12" s="2"/>
    </row>
    <row r="13" spans="1:13" x14ac:dyDescent="0.3">
      <c r="A13" s="3"/>
      <c r="B13" s="2"/>
    </row>
    <row r="14" spans="1:13" x14ac:dyDescent="0.3">
      <c r="B14" s="2"/>
    </row>
    <row r="15" spans="1:13" x14ac:dyDescent="0.3">
      <c r="A15" s="7">
        <v>1</v>
      </c>
      <c r="B15" s="8"/>
      <c r="C15" s="6"/>
      <c r="D15" s="6"/>
      <c r="E15" s="4"/>
      <c r="F15" s="4"/>
      <c r="G15" s="4"/>
      <c r="H15" s="4"/>
    </row>
    <row r="16" spans="1:13" x14ac:dyDescent="0.3">
      <c r="A16" s="7">
        <v>2</v>
      </c>
      <c r="B16" s="6"/>
      <c r="C16" s="1"/>
      <c r="D16" s="1"/>
      <c r="E16" s="4"/>
      <c r="F16" s="4"/>
      <c r="G16" s="4"/>
      <c r="H16" s="4"/>
    </row>
    <row r="17" spans="1:8" x14ac:dyDescent="0.3">
      <c r="A17" s="7">
        <v>3</v>
      </c>
      <c r="B17" s="6"/>
      <c r="C17" s="6"/>
      <c r="D17" s="6"/>
      <c r="E17" s="4"/>
      <c r="F17" s="4"/>
      <c r="G17" s="4"/>
      <c r="H17" s="4"/>
    </row>
    <row r="18" spans="1:8" x14ac:dyDescent="0.3">
      <c r="A18" s="7">
        <v>4</v>
      </c>
      <c r="B18" s="6"/>
      <c r="C18" s="6"/>
      <c r="D18" s="6"/>
      <c r="E18" s="4"/>
      <c r="F18" s="4"/>
      <c r="G18" s="4"/>
      <c r="H18" s="4"/>
    </row>
    <row r="19" spans="1:8" x14ac:dyDescent="0.3">
      <c r="A19" s="7">
        <v>5</v>
      </c>
      <c r="B19" s="6"/>
      <c r="C19" s="6"/>
      <c r="D19" s="6"/>
      <c r="E19" s="4"/>
      <c r="F19" s="4"/>
      <c r="G19" s="4"/>
      <c r="H19" s="4"/>
    </row>
    <row r="20" spans="1:8" x14ac:dyDescent="0.3">
      <c r="A20" s="7">
        <v>6</v>
      </c>
      <c r="B20" s="6"/>
      <c r="C20" s="6"/>
      <c r="D20" s="6"/>
      <c r="E20" s="4"/>
      <c r="F20" s="4"/>
      <c r="G20" s="4"/>
      <c r="H20" s="4"/>
    </row>
    <row r="21" spans="1:8" x14ac:dyDescent="0.3">
      <c r="A21" s="7">
        <v>7</v>
      </c>
      <c r="B21" s="6"/>
      <c r="C21" s="6"/>
      <c r="D21" s="6"/>
      <c r="E21" s="4"/>
      <c r="F21" s="4"/>
      <c r="G21" s="4"/>
      <c r="H21" s="4"/>
    </row>
    <row r="22" spans="1:8" x14ac:dyDescent="0.3">
      <c r="A22" s="7">
        <v>8</v>
      </c>
      <c r="B22" s="6"/>
      <c r="C22" s="6"/>
      <c r="D22" s="6"/>
      <c r="E22" s="4"/>
      <c r="F22" s="4"/>
      <c r="G22" s="4"/>
      <c r="H22" s="4"/>
    </row>
    <row r="23" spans="1:8" x14ac:dyDescent="0.3">
      <c r="A23" s="7">
        <v>9</v>
      </c>
      <c r="B23" s="6"/>
      <c r="C23" s="6"/>
      <c r="D23" s="6"/>
      <c r="E23" s="4"/>
      <c r="F23" s="4"/>
      <c r="G23" s="4"/>
      <c r="H23" s="4"/>
    </row>
    <row r="24" spans="1:8" x14ac:dyDescent="0.3">
      <c r="A24" s="7">
        <v>10</v>
      </c>
      <c r="B24" s="6"/>
      <c r="C24" s="6"/>
      <c r="D24" s="6"/>
      <c r="E24" s="4"/>
      <c r="F24" s="4"/>
      <c r="G24" s="4"/>
      <c r="H24" s="4"/>
    </row>
    <row r="25" spans="1:8" x14ac:dyDescent="0.3">
      <c r="A25" s="1"/>
      <c r="B25" s="6"/>
      <c r="C25" s="6"/>
      <c r="D25" s="6"/>
      <c r="E25" s="4"/>
      <c r="F25" s="4"/>
      <c r="G25" s="4"/>
      <c r="H25" s="4"/>
    </row>
    <row r="26" spans="1:8" x14ac:dyDescent="0.3">
      <c r="A26" s="1"/>
      <c r="B26" s="6"/>
      <c r="C26" s="6"/>
      <c r="D26" s="6"/>
      <c r="E26" s="4"/>
      <c r="F26" s="4"/>
      <c r="G26" s="4"/>
      <c r="H26" s="4"/>
    </row>
    <row r="27" spans="1:8" x14ac:dyDescent="0.3">
      <c r="A27" s="1"/>
      <c r="B27" s="6"/>
      <c r="C27" s="6"/>
      <c r="D27" s="6"/>
      <c r="E27" s="4"/>
      <c r="F27" s="4"/>
      <c r="G27" s="4"/>
      <c r="H27" s="4"/>
    </row>
    <row r="28" spans="1:8" x14ac:dyDescent="0.3">
      <c r="A28" s="1"/>
      <c r="B28" s="6"/>
      <c r="C28" s="6"/>
      <c r="D28" s="6"/>
      <c r="E28" s="4"/>
      <c r="F28" s="4"/>
      <c r="G28" s="4"/>
      <c r="H28" s="4"/>
    </row>
    <row r="29" spans="1:8" x14ac:dyDescent="0.3">
      <c r="A29" s="1"/>
      <c r="B29" s="6"/>
      <c r="C29" s="6"/>
      <c r="D29" s="6"/>
      <c r="E29" s="4"/>
      <c r="F29" s="4"/>
      <c r="G29" s="4"/>
      <c r="H29" s="4"/>
    </row>
    <row r="30" spans="1:8" x14ac:dyDescent="0.3">
      <c r="A30" s="1"/>
      <c r="B30" s="6"/>
      <c r="C30" s="6"/>
      <c r="D30" s="6"/>
      <c r="E30" s="4"/>
      <c r="F30" s="4"/>
      <c r="G30" s="4"/>
      <c r="H30" s="4"/>
    </row>
    <row r="31" spans="1:8" x14ac:dyDescent="0.3">
      <c r="A31" s="1"/>
      <c r="B31" s="6"/>
      <c r="C31" s="6"/>
      <c r="D31" s="6"/>
      <c r="E31" s="4"/>
      <c r="F31" s="4"/>
      <c r="G31" s="4"/>
      <c r="H31" s="4"/>
    </row>
    <row r="32" spans="1:8" x14ac:dyDescent="0.3">
      <c r="A32" s="1"/>
      <c r="B32" s="6"/>
      <c r="C32" s="6"/>
      <c r="D32" s="6"/>
      <c r="E32" s="4"/>
      <c r="F32" s="4"/>
      <c r="G32" s="4"/>
      <c r="H32" s="4"/>
    </row>
    <row r="33" spans="1:8" x14ac:dyDescent="0.3">
      <c r="A33" s="1"/>
      <c r="B33" s="6"/>
      <c r="C33" s="6"/>
      <c r="D33" s="6"/>
      <c r="E33" s="4"/>
      <c r="F33" s="4"/>
      <c r="G33" s="4"/>
      <c r="H33" s="4"/>
    </row>
    <row r="34" spans="1:8" x14ac:dyDescent="0.3">
      <c r="A34" s="1"/>
      <c r="B34" s="6"/>
      <c r="C34" s="6"/>
      <c r="D34" s="6"/>
      <c r="E34" s="4"/>
      <c r="F34" s="4"/>
      <c r="G34" s="4"/>
      <c r="H34" s="4"/>
    </row>
    <row r="35" spans="1:8" x14ac:dyDescent="0.3">
      <c r="A35" s="1"/>
      <c r="B35" s="6"/>
      <c r="C35" s="6"/>
      <c r="D35" s="6"/>
      <c r="E35" s="4"/>
      <c r="F35" s="4"/>
      <c r="G35" s="4"/>
      <c r="H35" s="4"/>
    </row>
    <row r="36" spans="1:8" x14ac:dyDescent="0.3">
      <c r="A36" s="1"/>
      <c r="B36" s="6"/>
      <c r="C36" s="6"/>
      <c r="D36" s="6"/>
      <c r="E36" s="4"/>
      <c r="F36" s="4"/>
      <c r="G36" s="4"/>
      <c r="H36" s="4"/>
    </row>
    <row r="37" spans="1:8" x14ac:dyDescent="0.3">
      <c r="A37" s="1"/>
      <c r="B37" s="6"/>
      <c r="C37" s="6"/>
      <c r="D37" s="6"/>
      <c r="E37" s="4"/>
      <c r="F37" s="4"/>
      <c r="G37" s="4"/>
      <c r="H37" s="4"/>
    </row>
    <row r="38" spans="1:8" x14ac:dyDescent="0.3">
      <c r="A38" s="1"/>
      <c r="B38" s="6"/>
      <c r="C38" s="6"/>
      <c r="D38" s="6"/>
      <c r="E38" s="4"/>
      <c r="F38" s="4"/>
      <c r="G38" s="4"/>
      <c r="H38" s="4"/>
    </row>
    <row r="39" spans="1:8" x14ac:dyDescent="0.3">
      <c r="A39" s="1"/>
      <c r="B39" s="6"/>
      <c r="C39" s="6"/>
      <c r="D39" s="6"/>
      <c r="E39" s="4"/>
      <c r="F39" s="4"/>
      <c r="G39" s="4"/>
      <c r="H39" s="4"/>
    </row>
    <row r="40" spans="1:8" x14ac:dyDescent="0.3">
      <c r="A40" s="1"/>
      <c r="B40" s="6"/>
      <c r="C40" s="6"/>
      <c r="D40" s="6"/>
      <c r="E40" s="4"/>
      <c r="F40" s="4"/>
      <c r="G40" s="4"/>
      <c r="H40" s="4"/>
    </row>
    <row r="41" spans="1:8" x14ac:dyDescent="0.3">
      <c r="A41" s="1"/>
      <c r="B41" s="6"/>
      <c r="C41" s="6"/>
      <c r="D41" s="6"/>
      <c r="E41" s="4"/>
      <c r="F41" s="4"/>
      <c r="G41" s="4"/>
      <c r="H41" s="4"/>
    </row>
    <row r="42" spans="1:8" x14ac:dyDescent="0.3">
      <c r="A42" s="1"/>
      <c r="B42" s="6"/>
      <c r="C42" s="6"/>
      <c r="D42" s="6"/>
      <c r="E42" s="4"/>
      <c r="F42" s="4"/>
      <c r="G42" s="4"/>
      <c r="H42" s="4"/>
    </row>
    <row r="43" spans="1:8" x14ac:dyDescent="0.3">
      <c r="A43" s="1"/>
      <c r="B43" s="6"/>
      <c r="C43" s="6"/>
      <c r="D43" s="6"/>
      <c r="E43" s="4"/>
      <c r="F43" s="4"/>
      <c r="G43" s="4"/>
      <c r="H43" s="4"/>
    </row>
    <row r="44" spans="1:8" x14ac:dyDescent="0.3">
      <c r="A44" s="1"/>
      <c r="B44" s="6"/>
      <c r="C44" s="6"/>
      <c r="D44" s="6"/>
      <c r="E44" s="4"/>
      <c r="F44" s="4"/>
      <c r="G44" s="4"/>
      <c r="H44" s="4"/>
    </row>
    <row r="45" spans="1:8" x14ac:dyDescent="0.3">
      <c r="A45" s="1"/>
      <c r="B45" s="6"/>
      <c r="C45" s="6"/>
      <c r="D45" s="6"/>
      <c r="E45" s="4"/>
      <c r="F45" s="4"/>
      <c r="G45" s="4"/>
      <c r="H45" s="4"/>
    </row>
    <row r="46" spans="1:8" x14ac:dyDescent="0.3">
      <c r="A46" s="5"/>
      <c r="B46" s="4"/>
      <c r="C46" s="4"/>
      <c r="D46" s="4"/>
      <c r="E46" s="4"/>
      <c r="F46" s="4"/>
      <c r="G46" s="4"/>
      <c r="H46" s="4"/>
    </row>
    <row r="47" spans="1:8" x14ac:dyDescent="0.3">
      <c r="A47" s="5"/>
      <c r="B47" s="4"/>
      <c r="C47" s="4"/>
      <c r="D47" s="4"/>
      <c r="E47" s="4"/>
      <c r="F47" s="4"/>
      <c r="G47" s="4"/>
      <c r="H47" s="4"/>
    </row>
    <row r="48" spans="1:8" x14ac:dyDescent="0.3">
      <c r="A48" s="5"/>
      <c r="B48" s="4"/>
      <c r="C48" s="4"/>
      <c r="D48" s="4"/>
      <c r="E48" s="4"/>
      <c r="F48" s="4"/>
      <c r="G48" s="4"/>
      <c r="H48" s="4"/>
    </row>
    <row r="49" spans="1:8" x14ac:dyDescent="0.3">
      <c r="A49" s="4"/>
      <c r="B49" s="4"/>
      <c r="C49" s="4"/>
      <c r="D49" s="4"/>
      <c r="E49" s="4"/>
      <c r="F49" s="4"/>
      <c r="G49" s="4"/>
      <c r="H49" s="4"/>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B2:K13"/>
  <sheetViews>
    <sheetView showGridLines="0" zoomScale="115" zoomScaleNormal="115" workbookViewId="0"/>
  </sheetViews>
  <sheetFormatPr defaultRowHeight="14.4" x14ac:dyDescent="0.3"/>
  <cols>
    <col min="1" max="1" width="3.6640625" customWidth="1"/>
    <col min="2" max="2" width="11.88671875" bestFit="1" customWidth="1"/>
    <col min="5" max="5" width="9.109375" customWidth="1"/>
    <col min="10" max="10" width="10.33203125" bestFit="1" customWidth="1"/>
  </cols>
  <sheetData>
    <row r="2" spans="2:11" x14ac:dyDescent="0.3">
      <c r="B2" s="19" t="s">
        <v>51</v>
      </c>
      <c r="C2" s="19">
        <v>1</v>
      </c>
      <c r="D2" s="19">
        <v>1</v>
      </c>
      <c r="E2" s="19">
        <v>2</v>
      </c>
      <c r="F2" s="19">
        <v>4</v>
      </c>
      <c r="G2" s="19">
        <v>8</v>
      </c>
      <c r="H2" s="19">
        <v>16</v>
      </c>
    </row>
    <row r="3" spans="2:11" x14ac:dyDescent="0.3">
      <c r="B3" s="38" t="s">
        <v>2</v>
      </c>
      <c r="C3" s="39" t="s">
        <v>13</v>
      </c>
      <c r="D3" s="39" t="s">
        <v>14</v>
      </c>
      <c r="E3" s="39" t="s">
        <v>15</v>
      </c>
      <c r="F3" s="39" t="s">
        <v>16</v>
      </c>
      <c r="G3" s="39" t="s">
        <v>17</v>
      </c>
      <c r="H3" s="40" t="s">
        <v>75</v>
      </c>
      <c r="I3" s="19" t="s">
        <v>48</v>
      </c>
      <c r="J3" s="19" t="s">
        <v>50</v>
      </c>
      <c r="K3" s="19" t="s">
        <v>49</v>
      </c>
    </row>
    <row r="4" spans="2:11" x14ac:dyDescent="0.3">
      <c r="B4" s="29" t="s">
        <v>3</v>
      </c>
      <c r="C4" s="25">
        <v>1</v>
      </c>
      <c r="D4" s="25">
        <f>$C$4-(D2*$K$4)</f>
        <v>0.984375</v>
      </c>
      <c r="E4" s="25">
        <f>$C$4-(E2*$K$4)</f>
        <v>0.96875</v>
      </c>
      <c r="F4" s="25">
        <f>$C$4-(F2*$K$4)</f>
        <v>0.9375</v>
      </c>
      <c r="G4" s="25">
        <f>$C$4-(G2*$K$4)</f>
        <v>0.875</v>
      </c>
      <c r="H4" s="26">
        <v>0.75</v>
      </c>
      <c r="I4" s="20">
        <f>C4-H4</f>
        <v>0.25</v>
      </c>
      <c r="J4" s="19">
        <v>16</v>
      </c>
      <c r="K4" s="22">
        <f>I4/J4</f>
        <v>1.5625E-2</v>
      </c>
    </row>
    <row r="5" spans="2:11" x14ac:dyDescent="0.3">
      <c r="B5" s="29" t="s">
        <v>4</v>
      </c>
      <c r="C5" s="25">
        <v>1</v>
      </c>
      <c r="D5" s="25">
        <v>1</v>
      </c>
      <c r="E5" s="25">
        <v>1</v>
      </c>
      <c r="F5" s="25">
        <v>1</v>
      </c>
      <c r="G5" s="25">
        <v>1</v>
      </c>
      <c r="H5" s="26">
        <v>1</v>
      </c>
      <c r="I5" s="19"/>
      <c r="J5" s="19"/>
      <c r="K5" s="19"/>
    </row>
    <row r="6" spans="2:11" x14ac:dyDescent="0.3">
      <c r="B6" s="30" t="s">
        <v>5</v>
      </c>
      <c r="C6" s="27">
        <v>1</v>
      </c>
      <c r="D6" s="27">
        <f>$C$6+(D2*$K$6)</f>
        <v>1.0249999999999999</v>
      </c>
      <c r="E6" s="27">
        <f>$C$6+(E2*$K$6)</f>
        <v>1.05</v>
      </c>
      <c r="F6" s="27">
        <f>$C$6+(F2*$K$6)</f>
        <v>1.1000000000000001</v>
      </c>
      <c r="G6" s="27">
        <f>$C$6+(G2*$K$6)</f>
        <v>1.2</v>
      </c>
      <c r="H6" s="28">
        <v>1.4</v>
      </c>
      <c r="I6" s="20">
        <f>H6-C6</f>
        <v>0.39999999999999991</v>
      </c>
      <c r="J6" s="19">
        <v>16</v>
      </c>
      <c r="K6" s="19">
        <f>I6/J6</f>
        <v>2.4999999999999994E-2</v>
      </c>
    </row>
    <row r="8" spans="2:11" x14ac:dyDescent="0.3">
      <c r="B8" s="11">
        <v>2</v>
      </c>
    </row>
    <row r="10" spans="2:11" x14ac:dyDescent="0.3">
      <c r="H10" s="17"/>
      <c r="I10" s="17"/>
      <c r="J10" s="17"/>
      <c r="K10" s="17"/>
    </row>
    <row r="11" spans="2:11" x14ac:dyDescent="0.3">
      <c r="B11" s="63" t="s">
        <v>68</v>
      </c>
      <c r="C11" t="s">
        <v>63</v>
      </c>
      <c r="D11">
        <v>179</v>
      </c>
      <c r="E11" s="21">
        <f>D11/D12</f>
        <v>0.74583333333333335</v>
      </c>
      <c r="F11" t="s">
        <v>66</v>
      </c>
      <c r="H11" s="17"/>
      <c r="I11" s="14"/>
      <c r="J11" s="23"/>
      <c r="K11" s="17"/>
    </row>
    <row r="12" spans="2:11" x14ac:dyDescent="0.3">
      <c r="B12" s="63"/>
      <c r="C12" t="s">
        <v>64</v>
      </c>
      <c r="D12">
        <v>240</v>
      </c>
      <c r="E12" s="21">
        <f>D12/D12</f>
        <v>1</v>
      </c>
      <c r="H12" s="17"/>
      <c r="I12" s="14"/>
      <c r="J12" s="23"/>
      <c r="K12" s="17"/>
    </row>
    <row r="13" spans="2:11" x14ac:dyDescent="0.3">
      <c r="B13" s="63"/>
      <c r="C13" t="s">
        <v>65</v>
      </c>
      <c r="D13">
        <v>331</v>
      </c>
      <c r="E13" s="21">
        <f>D13/D12</f>
        <v>1.3791666666666667</v>
      </c>
      <c r="F13" t="s">
        <v>67</v>
      </c>
      <c r="H13" s="17"/>
      <c r="I13" s="14"/>
      <c r="J13" s="23"/>
      <c r="K13" s="17"/>
    </row>
  </sheetData>
  <mergeCells count="1">
    <mergeCell ref="B11:B13"/>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
  <sheetViews>
    <sheetView workbookViewId="0">
      <selection activeCell="J4" sqref="J4"/>
    </sheetView>
  </sheetViews>
  <sheetFormatPr defaultRowHeight="14.4" x14ac:dyDescent="0.3"/>
  <sheetData>
    <row r="2" spans="2:2" x14ac:dyDescent="0.3">
      <c r="B2" t="s">
        <v>72</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2"/>
  <dimension ref="A1:C9"/>
  <sheetViews>
    <sheetView workbookViewId="0"/>
  </sheetViews>
  <sheetFormatPr defaultRowHeight="14.4" x14ac:dyDescent="0.3"/>
  <cols>
    <col min="1" max="1" width="43.88671875" bestFit="1" customWidth="1"/>
  </cols>
  <sheetData>
    <row r="1" spans="1:3" x14ac:dyDescent="0.3">
      <c r="A1" s="1" t="s">
        <v>1</v>
      </c>
      <c r="B1" t="s">
        <v>12</v>
      </c>
      <c r="C1" s="12" t="s">
        <v>20</v>
      </c>
    </row>
    <row r="2" spans="1:3" x14ac:dyDescent="0.3">
      <c r="A2" t="s">
        <v>24</v>
      </c>
      <c r="B2" t="s">
        <v>13</v>
      </c>
      <c r="C2" s="12">
        <v>1</v>
      </c>
    </row>
    <row r="3" spans="1:3" x14ac:dyDescent="0.3">
      <c r="A3" t="s">
        <v>74</v>
      </c>
      <c r="B3" t="s">
        <v>14</v>
      </c>
      <c r="C3" s="12"/>
    </row>
    <row r="4" spans="1:3" x14ac:dyDescent="0.3">
      <c r="A4" t="s">
        <v>0</v>
      </c>
      <c r="B4" t="s">
        <v>15</v>
      </c>
      <c r="C4" s="12">
        <v>1.6</v>
      </c>
    </row>
    <row r="5" spans="1:3" x14ac:dyDescent="0.3">
      <c r="A5" t="s">
        <v>85</v>
      </c>
      <c r="B5" t="s">
        <v>16</v>
      </c>
      <c r="C5" s="12">
        <v>2.7</v>
      </c>
    </row>
    <row r="6" spans="1:3" x14ac:dyDescent="0.3">
      <c r="A6" t="s">
        <v>86</v>
      </c>
      <c r="B6" t="s">
        <v>17</v>
      </c>
      <c r="C6" s="12">
        <v>5.7</v>
      </c>
    </row>
    <row r="7" spans="1:3" x14ac:dyDescent="0.3">
      <c r="A7" t="s">
        <v>87</v>
      </c>
      <c r="B7" t="s">
        <v>75</v>
      </c>
      <c r="C7" s="12">
        <v>8</v>
      </c>
    </row>
    <row r="9" spans="1:3" x14ac:dyDescent="0.3">
      <c r="A9" s="11">
        <v>4</v>
      </c>
      <c r="B9" s="3"/>
    </row>
  </sheetData>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K64"/>
  <sheetViews>
    <sheetView workbookViewId="0">
      <selection activeCell="F5" sqref="F5"/>
    </sheetView>
  </sheetViews>
  <sheetFormatPr defaultRowHeight="14.4" x14ac:dyDescent="0.3"/>
  <cols>
    <col min="1" max="1" width="36.6640625" bestFit="1" customWidth="1"/>
    <col min="2" max="2" width="26.109375" bestFit="1" customWidth="1"/>
    <col min="3" max="3" width="16.5546875" bestFit="1" customWidth="1"/>
    <col min="8" max="8" width="27.5546875" bestFit="1" customWidth="1"/>
  </cols>
  <sheetData>
    <row r="1" spans="1:11" x14ac:dyDescent="0.3">
      <c r="A1" t="s">
        <v>52</v>
      </c>
      <c r="B1" t="s">
        <v>53</v>
      </c>
      <c r="C1" t="s">
        <v>54</v>
      </c>
      <c r="D1" t="s">
        <v>55</v>
      </c>
      <c r="G1" t="s">
        <v>19</v>
      </c>
      <c r="H1" t="s">
        <v>62</v>
      </c>
    </row>
    <row r="2" spans="1:11" x14ac:dyDescent="0.3">
      <c r="A2">
        <v>1</v>
      </c>
      <c r="B2" s="2">
        <v>291.79331306990883</v>
      </c>
      <c r="C2" s="64" t="s">
        <v>56</v>
      </c>
      <c r="G2">
        <v>1</v>
      </c>
      <c r="H2" s="2">
        <v>412.31612625335913</v>
      </c>
      <c r="K2" s="2"/>
    </row>
    <row r="3" spans="1:11" x14ac:dyDescent="0.3">
      <c r="A3">
        <v>1</v>
      </c>
      <c r="B3" s="2">
        <v>557.04697986577185</v>
      </c>
      <c r="C3" s="64"/>
      <c r="G3">
        <v>2</v>
      </c>
      <c r="H3" s="2">
        <v>220.71057941575415</v>
      </c>
      <c r="K3" s="2"/>
    </row>
    <row r="4" spans="1:11" x14ac:dyDescent="0.3">
      <c r="A4">
        <v>1</v>
      </c>
      <c r="B4" s="2">
        <v>75.98784194528875</v>
      </c>
      <c r="C4" s="64"/>
      <c r="G4">
        <v>3</v>
      </c>
      <c r="H4" s="2">
        <v>68.30007032815179</v>
      </c>
      <c r="K4" s="2"/>
    </row>
    <row r="5" spans="1:11" x14ac:dyDescent="0.3">
      <c r="A5">
        <v>1</v>
      </c>
      <c r="B5" s="2">
        <v>179.33130699088147</v>
      </c>
      <c r="C5" s="64"/>
      <c r="G5">
        <v>4</v>
      </c>
      <c r="H5" s="2">
        <v>109.32371437351057</v>
      </c>
      <c r="K5" s="2"/>
    </row>
    <row r="6" spans="1:11" x14ac:dyDescent="0.3">
      <c r="A6">
        <v>1</v>
      </c>
      <c r="B6" s="2">
        <v>355.62310030395139</v>
      </c>
      <c r="C6" s="64"/>
      <c r="G6">
        <v>5</v>
      </c>
      <c r="H6" s="2">
        <v>104.86890093692611</v>
      </c>
      <c r="K6" s="2"/>
    </row>
    <row r="7" spans="1:11" x14ac:dyDescent="0.3">
      <c r="A7">
        <v>2</v>
      </c>
      <c r="B7" s="2">
        <v>358.66261398176295</v>
      </c>
      <c r="C7" s="64"/>
      <c r="G7">
        <v>6</v>
      </c>
      <c r="H7" s="2">
        <v>115.40819889513864</v>
      </c>
      <c r="K7" s="2"/>
    </row>
    <row r="8" spans="1:11" x14ac:dyDescent="0.3">
      <c r="A8">
        <v>2</v>
      </c>
      <c r="B8" s="2">
        <v>156.53495440729483</v>
      </c>
      <c r="C8" s="64"/>
      <c r="G8">
        <v>7</v>
      </c>
      <c r="H8" s="2">
        <v>137.37076530363942</v>
      </c>
      <c r="K8" s="2"/>
    </row>
    <row r="9" spans="1:11" x14ac:dyDescent="0.3">
      <c r="A9">
        <v>2</v>
      </c>
      <c r="B9" s="2">
        <v>268.99696048632217</v>
      </c>
      <c r="C9" s="64"/>
      <c r="G9">
        <v>8</v>
      </c>
      <c r="H9" s="2">
        <v>165.09000496031746</v>
      </c>
      <c r="K9" s="2"/>
    </row>
    <row r="10" spans="1:11" x14ac:dyDescent="0.3">
      <c r="A10">
        <v>2</v>
      </c>
      <c r="B10" s="2">
        <v>104.86322188449849</v>
      </c>
      <c r="C10" s="64"/>
      <c r="G10">
        <v>9</v>
      </c>
      <c r="H10" s="2">
        <v>124.79176954732503</v>
      </c>
      <c r="K10" s="2"/>
    </row>
    <row r="11" spans="1:11" x14ac:dyDescent="0.3">
      <c r="A11">
        <v>4</v>
      </c>
      <c r="B11" s="2">
        <v>66.109422492401222</v>
      </c>
      <c r="C11" s="64"/>
      <c r="G11">
        <v>10</v>
      </c>
      <c r="H11" s="2">
        <v>92.431851851851832</v>
      </c>
      <c r="K11" s="16"/>
    </row>
    <row r="12" spans="1:11" x14ac:dyDescent="0.3">
      <c r="A12">
        <v>4</v>
      </c>
      <c r="B12" s="2">
        <v>237.08206686930092</v>
      </c>
      <c r="C12" s="64"/>
      <c r="K12" s="2"/>
    </row>
    <row r="13" spans="1:11" x14ac:dyDescent="0.3">
      <c r="A13" s="15">
        <v>4</v>
      </c>
      <c r="B13" s="2">
        <v>95.834523809523773</v>
      </c>
      <c r="C13" s="64" t="s">
        <v>57</v>
      </c>
      <c r="K13" s="2"/>
    </row>
    <row r="14" spans="1:11" x14ac:dyDescent="0.3">
      <c r="A14" s="15">
        <v>4</v>
      </c>
      <c r="B14" s="2">
        <v>199.42089947089937</v>
      </c>
      <c r="C14" s="64"/>
      <c r="K14" s="2"/>
    </row>
    <row r="15" spans="1:11" x14ac:dyDescent="0.3">
      <c r="A15" s="15">
        <v>5</v>
      </c>
      <c r="B15" s="2">
        <v>105.5739682539682</v>
      </c>
      <c r="C15" s="64"/>
      <c r="K15" s="2"/>
    </row>
    <row r="16" spans="1:11" x14ac:dyDescent="0.3">
      <c r="A16" s="15">
        <v>5</v>
      </c>
      <c r="B16" s="2">
        <v>79.503915343915409</v>
      </c>
      <c r="C16" s="64"/>
      <c r="K16" s="2"/>
    </row>
    <row r="17" spans="1:11" x14ac:dyDescent="0.3">
      <c r="A17" s="15">
        <v>5</v>
      </c>
      <c r="B17" s="2">
        <v>221.71465608465601</v>
      </c>
      <c r="C17" s="64"/>
      <c r="K17" s="2"/>
    </row>
    <row r="18" spans="1:11" x14ac:dyDescent="0.3">
      <c r="A18" s="15">
        <v>5</v>
      </c>
      <c r="B18" s="2">
        <v>107.03851851851856</v>
      </c>
      <c r="C18" s="64"/>
      <c r="K18" s="2"/>
    </row>
    <row r="19" spans="1:11" x14ac:dyDescent="0.3">
      <c r="A19" s="15">
        <v>6</v>
      </c>
      <c r="B19" s="2">
        <v>185.95361552028226</v>
      </c>
      <c r="C19" s="64"/>
      <c r="K19" s="2"/>
    </row>
    <row r="20" spans="1:11" x14ac:dyDescent="0.3">
      <c r="A20" s="15">
        <v>7</v>
      </c>
      <c r="B20" s="2">
        <v>96.991874527588834</v>
      </c>
      <c r="C20" s="64"/>
      <c r="K20" s="2"/>
    </row>
    <row r="21" spans="1:11" x14ac:dyDescent="0.3">
      <c r="A21" s="15">
        <v>7</v>
      </c>
      <c r="B21" s="2">
        <v>213.93019652305381</v>
      </c>
      <c r="C21" s="64"/>
      <c r="K21" s="2"/>
    </row>
    <row r="22" spans="1:11" x14ac:dyDescent="0.3">
      <c r="A22" s="15">
        <v>7</v>
      </c>
      <c r="B22" s="2">
        <v>174.84769463340896</v>
      </c>
      <c r="C22" s="64"/>
      <c r="K22" s="2"/>
    </row>
    <row r="23" spans="1:11" x14ac:dyDescent="0.3">
      <c r="A23" s="15">
        <v>7</v>
      </c>
      <c r="B23" s="2">
        <v>169.9487528344672</v>
      </c>
      <c r="C23" s="64"/>
      <c r="K23" s="2"/>
    </row>
    <row r="24" spans="1:11" x14ac:dyDescent="0.3">
      <c r="A24" s="15">
        <v>8</v>
      </c>
      <c r="B24" s="2">
        <v>142.31484788359785</v>
      </c>
      <c r="C24" s="64"/>
      <c r="K24" s="2"/>
    </row>
    <row r="25" spans="1:11" x14ac:dyDescent="0.3">
      <c r="A25" s="15">
        <v>8</v>
      </c>
      <c r="B25" s="2">
        <v>257.18905423280421</v>
      </c>
      <c r="C25" s="64"/>
      <c r="K25" s="2"/>
    </row>
    <row r="26" spans="1:11" x14ac:dyDescent="0.3">
      <c r="A26" s="15">
        <v>8</v>
      </c>
      <c r="B26" s="2">
        <v>157.25357142857146</v>
      </c>
      <c r="C26" s="64"/>
      <c r="K26" s="16"/>
    </row>
    <row r="27" spans="1:11" x14ac:dyDescent="0.3">
      <c r="A27" s="15">
        <v>8</v>
      </c>
      <c r="B27" s="2">
        <v>103.6025462962963</v>
      </c>
      <c r="C27" s="64"/>
      <c r="K27" s="2"/>
    </row>
    <row r="28" spans="1:11" x14ac:dyDescent="0.3">
      <c r="A28" s="15">
        <v>9</v>
      </c>
      <c r="B28" s="2">
        <v>124.79176954732503</v>
      </c>
      <c r="C28" s="64"/>
      <c r="K28" s="2"/>
    </row>
    <row r="29" spans="1:11" x14ac:dyDescent="0.3">
      <c r="A29" s="15">
        <v>10</v>
      </c>
      <c r="B29" s="2">
        <v>92.431851851851832</v>
      </c>
      <c r="C29" s="64"/>
      <c r="K29" s="2"/>
    </row>
    <row r="30" spans="1:11" x14ac:dyDescent="0.3">
      <c r="A30">
        <v>1</v>
      </c>
      <c r="B30" s="2">
        <v>791.29711896534536</v>
      </c>
      <c r="C30" s="64" t="s">
        <v>58</v>
      </c>
      <c r="D30" s="64">
        <v>5</v>
      </c>
      <c r="K30" s="2"/>
    </row>
    <row r="31" spans="1:11" x14ac:dyDescent="0.3">
      <c r="A31">
        <v>1</v>
      </c>
      <c r="B31" s="2">
        <v>1263.3167359031365</v>
      </c>
      <c r="C31" s="64"/>
      <c r="D31" s="64"/>
      <c r="K31" s="2"/>
    </row>
    <row r="32" spans="1:11" x14ac:dyDescent="0.3">
      <c r="A32">
        <v>1</v>
      </c>
      <c r="B32" s="2">
        <v>287.82110727642902</v>
      </c>
      <c r="C32" s="64"/>
      <c r="D32" s="64"/>
      <c r="K32" s="16"/>
    </row>
    <row r="33" spans="1:11" x14ac:dyDescent="0.3">
      <c r="A33">
        <v>2</v>
      </c>
      <c r="B33" s="2">
        <v>154.89359096882129</v>
      </c>
      <c r="C33" s="64"/>
      <c r="D33" s="64"/>
      <c r="K33" s="2"/>
    </row>
    <row r="34" spans="1:11" x14ac:dyDescent="0.3">
      <c r="A34">
        <v>2</v>
      </c>
      <c r="B34" s="2">
        <v>169.41847852267412</v>
      </c>
      <c r="C34" s="64"/>
      <c r="D34" s="64"/>
      <c r="K34" s="2"/>
    </row>
    <row r="35" spans="1:11" x14ac:dyDescent="0.3">
      <c r="A35">
        <v>2</v>
      </c>
      <c r="B35" s="2">
        <v>342.17833746239324</v>
      </c>
      <c r="C35" s="64"/>
      <c r="D35" s="64"/>
      <c r="J35" s="15"/>
      <c r="K35" s="2"/>
    </row>
    <row r="36" spans="1:11" x14ac:dyDescent="0.3">
      <c r="A36">
        <v>2</v>
      </c>
      <c r="B36" s="2">
        <v>134.86319021388437</v>
      </c>
      <c r="C36" s="64"/>
      <c r="D36" s="64"/>
      <c r="J36" s="15"/>
      <c r="K36" s="2"/>
    </row>
    <row r="37" spans="1:11" x14ac:dyDescent="0.3">
      <c r="A37">
        <v>2</v>
      </c>
      <c r="B37" s="2">
        <v>680.0522447985395</v>
      </c>
      <c r="C37" s="64"/>
      <c r="D37" s="64"/>
      <c r="K37" s="2"/>
    </row>
    <row r="38" spans="1:11" x14ac:dyDescent="0.3">
      <c r="A38">
        <v>2</v>
      </c>
      <c r="B38" s="2">
        <v>246.32301719366279</v>
      </c>
      <c r="C38" s="64"/>
      <c r="D38" s="64"/>
      <c r="K38" s="2"/>
    </row>
    <row r="39" spans="1:11" x14ac:dyDescent="0.3">
      <c r="A39">
        <v>2</v>
      </c>
      <c r="B39" s="2">
        <v>136.53923458460366</v>
      </c>
      <c r="C39" s="64"/>
      <c r="D39" s="64"/>
      <c r="K39" s="2"/>
    </row>
    <row r="40" spans="1:11" x14ac:dyDescent="0.3">
      <c r="A40">
        <v>2</v>
      </c>
      <c r="B40" s="2">
        <v>192.1488092254516</v>
      </c>
      <c r="C40" s="64"/>
      <c r="D40" s="64"/>
      <c r="K40" s="2"/>
    </row>
    <row r="41" spans="1:11" x14ac:dyDescent="0.3">
      <c r="A41">
        <v>1</v>
      </c>
      <c r="B41" s="2">
        <v>173.94375821287741</v>
      </c>
      <c r="C41" s="64" t="s">
        <v>59</v>
      </c>
      <c r="D41" s="64">
        <v>3</v>
      </c>
      <c r="K41" s="2"/>
    </row>
    <row r="42" spans="1:11" x14ac:dyDescent="0.3">
      <c r="A42">
        <v>2</v>
      </c>
      <c r="B42" s="2">
        <v>140.32510189536507</v>
      </c>
      <c r="C42" s="64"/>
      <c r="D42" s="64"/>
      <c r="K42" s="2"/>
    </row>
    <row r="43" spans="1:11" x14ac:dyDescent="0.3">
      <c r="A43">
        <v>2</v>
      </c>
      <c r="B43" s="2">
        <v>76.858935611038149</v>
      </c>
      <c r="C43" s="64"/>
      <c r="D43" s="64"/>
      <c r="K43" s="16"/>
    </row>
    <row r="44" spans="1:11" x14ac:dyDescent="0.3">
      <c r="A44">
        <v>3</v>
      </c>
      <c r="B44" s="2">
        <v>52.106460797196632</v>
      </c>
      <c r="C44" s="64"/>
      <c r="D44" s="64"/>
      <c r="J44" s="15"/>
      <c r="K44" s="2"/>
    </row>
    <row r="45" spans="1:11" x14ac:dyDescent="0.3">
      <c r="A45">
        <v>3</v>
      </c>
      <c r="B45" s="2">
        <v>43.586574682435419</v>
      </c>
      <c r="C45" s="64"/>
      <c r="D45" s="64"/>
      <c r="J45" s="15"/>
      <c r="K45" s="2"/>
    </row>
    <row r="46" spans="1:11" x14ac:dyDescent="0.3">
      <c r="A46">
        <v>3</v>
      </c>
      <c r="B46" s="2">
        <v>54.826154257333037</v>
      </c>
      <c r="C46" s="64"/>
      <c r="D46" s="64"/>
      <c r="J46" s="15"/>
      <c r="K46" s="2"/>
    </row>
    <row r="47" spans="1:11" x14ac:dyDescent="0.3">
      <c r="A47">
        <v>3</v>
      </c>
      <c r="B47" s="2">
        <v>44.184691195794755</v>
      </c>
      <c r="C47" s="64"/>
      <c r="D47" s="64"/>
      <c r="J47" s="15"/>
      <c r="K47" s="2"/>
    </row>
    <row r="48" spans="1:11" x14ac:dyDescent="0.3">
      <c r="A48">
        <v>3</v>
      </c>
      <c r="B48" s="2">
        <v>76.096541036150924</v>
      </c>
      <c r="C48" s="64"/>
      <c r="D48" s="64"/>
      <c r="K48" s="2"/>
    </row>
    <row r="49" spans="1:11" x14ac:dyDescent="0.3">
      <c r="A49">
        <v>4</v>
      </c>
      <c r="B49" s="2">
        <v>57.558508541392726</v>
      </c>
      <c r="C49" s="64"/>
      <c r="D49" s="64"/>
      <c r="K49" s="2"/>
    </row>
    <row r="50" spans="1:11" x14ac:dyDescent="0.3">
      <c r="A50">
        <v>4</v>
      </c>
      <c r="B50" s="2">
        <v>36.756274638633414</v>
      </c>
      <c r="C50" s="64"/>
      <c r="D50" s="64"/>
      <c r="K50" s="16"/>
    </row>
    <row r="51" spans="1:11" x14ac:dyDescent="0.3">
      <c r="A51">
        <v>4</v>
      </c>
      <c r="B51" s="2">
        <v>128.01864323258869</v>
      </c>
      <c r="C51" s="64"/>
      <c r="D51" s="64"/>
      <c r="J51" s="15"/>
      <c r="K51" s="2"/>
    </row>
    <row r="52" spans="1:11" x14ac:dyDescent="0.3">
      <c r="A52">
        <v>4</v>
      </c>
      <c r="B52" s="2">
        <v>91.262664257555514</v>
      </c>
      <c r="C52" s="64"/>
      <c r="D52" s="64"/>
      <c r="K52" s="2"/>
    </row>
    <row r="53" spans="1:11" x14ac:dyDescent="0.3">
      <c r="A53">
        <v>4</v>
      </c>
      <c r="B53" s="2">
        <v>34.499211563732025</v>
      </c>
      <c r="C53" s="64"/>
      <c r="D53" s="64"/>
      <c r="K53" s="16"/>
    </row>
    <row r="54" spans="1:11" x14ac:dyDescent="0.3">
      <c r="A54">
        <v>4</v>
      </c>
      <c r="B54" s="2">
        <v>128.01864323258869</v>
      </c>
      <c r="C54" s="64"/>
      <c r="D54" s="64"/>
      <c r="J54" s="15"/>
      <c r="K54" s="2"/>
    </row>
    <row r="55" spans="1:11" x14ac:dyDescent="0.3">
      <c r="A55">
        <v>5</v>
      </c>
      <c r="B55" s="2">
        <v>40.978265440210251</v>
      </c>
      <c r="C55" s="64"/>
      <c r="D55" s="64"/>
      <c r="J55" s="15"/>
      <c r="K55" s="2"/>
    </row>
    <row r="56" spans="1:11" x14ac:dyDescent="0.3">
      <c r="A56">
        <v>5</v>
      </c>
      <c r="B56" s="2">
        <v>60.2729829172142</v>
      </c>
      <c r="C56" s="64"/>
      <c r="D56" s="64"/>
      <c r="J56" s="15"/>
      <c r="K56" s="2"/>
    </row>
    <row r="57" spans="1:11" x14ac:dyDescent="0.3">
      <c r="A57">
        <v>6</v>
      </c>
      <c r="B57" s="2">
        <v>57.270981165133669</v>
      </c>
      <c r="C57" s="64"/>
      <c r="D57" s="64"/>
      <c r="J57" s="15"/>
      <c r="K57" s="2"/>
    </row>
    <row r="58" spans="1:11" x14ac:dyDescent="0.3">
      <c r="A58">
        <v>7</v>
      </c>
      <c r="B58" s="2">
        <v>31.135307999678243</v>
      </c>
      <c r="C58" s="64"/>
      <c r="D58" s="64"/>
      <c r="K58" s="2"/>
    </row>
    <row r="59" spans="1:11" x14ac:dyDescent="0.3">
      <c r="A59">
        <v>1</v>
      </c>
      <c r="B59" s="16">
        <v>147</v>
      </c>
      <c r="C59" s="64" t="s">
        <v>60</v>
      </c>
      <c r="D59" s="65" t="s">
        <v>61</v>
      </c>
      <c r="J59" s="15"/>
      <c r="K59" s="2"/>
    </row>
    <row r="60" spans="1:11" x14ac:dyDescent="0.3">
      <c r="A60">
        <v>2</v>
      </c>
      <c r="B60" s="16">
        <v>148</v>
      </c>
      <c r="C60" s="64"/>
      <c r="D60" s="64"/>
      <c r="J60" s="15"/>
      <c r="K60" s="2"/>
    </row>
    <row r="61" spans="1:11" x14ac:dyDescent="0.3">
      <c r="A61">
        <v>3</v>
      </c>
      <c r="B61" s="16">
        <v>139</v>
      </c>
      <c r="C61" s="64"/>
      <c r="D61" s="64"/>
      <c r="J61" s="15"/>
      <c r="K61" s="2"/>
    </row>
    <row r="62" spans="1:11" x14ac:dyDescent="0.3">
      <c r="A62">
        <v>4</v>
      </c>
      <c r="B62" s="16">
        <v>128</v>
      </c>
      <c r="C62" s="64"/>
      <c r="D62" s="64"/>
      <c r="J62" s="15"/>
      <c r="K62" s="2"/>
    </row>
    <row r="63" spans="1:11" x14ac:dyDescent="0.3">
      <c r="A63">
        <v>5</v>
      </c>
      <c r="B63" s="16">
        <v>119</v>
      </c>
      <c r="C63" s="64"/>
      <c r="D63" s="64"/>
      <c r="J63" s="15"/>
      <c r="K63" s="2"/>
    </row>
    <row r="64" spans="1:11" x14ac:dyDescent="0.3">
      <c r="A64">
        <v>6</v>
      </c>
      <c r="B64" s="16">
        <v>103</v>
      </c>
      <c r="C64" s="64"/>
      <c r="D64" s="64"/>
      <c r="J64" s="15"/>
      <c r="K64" s="2"/>
    </row>
  </sheetData>
  <sortState xmlns:xlrd2="http://schemas.microsoft.com/office/spreadsheetml/2017/richdata2" ref="J2:K64">
    <sortCondition ref="J2:J64"/>
  </sortState>
  <mergeCells count="8">
    <mergeCell ref="C59:C64"/>
    <mergeCell ref="D59:D64"/>
    <mergeCell ref="C2:C12"/>
    <mergeCell ref="C13:C29"/>
    <mergeCell ref="C30:C40"/>
    <mergeCell ref="D30:D40"/>
    <mergeCell ref="C41:C58"/>
    <mergeCell ref="D41:D58"/>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10</vt:i4>
      </vt:variant>
      <vt:variant>
        <vt:lpstr>Charts</vt:lpstr>
      </vt:variant>
      <vt:variant>
        <vt:i4>4</vt:i4>
      </vt:variant>
      <vt:variant>
        <vt:lpstr>Named Ranges</vt:lpstr>
      </vt:variant>
      <vt:variant>
        <vt:i4>16</vt:i4>
      </vt:variant>
    </vt:vector>
  </HeadingPairs>
  <TitlesOfParts>
    <vt:vector size="30" baseType="lpstr">
      <vt:lpstr>Inputs</vt:lpstr>
      <vt:lpstr>Input_Values</vt:lpstr>
      <vt:lpstr>PropertyValue</vt:lpstr>
      <vt:lpstr>Climate_regions</vt:lpstr>
      <vt:lpstr>PPH (2)</vt:lpstr>
      <vt:lpstr>PPH</vt:lpstr>
      <vt:lpstr>Usage_Level</vt:lpstr>
      <vt:lpstr>CABs</vt:lpstr>
      <vt:lpstr>Levels_of_service</vt:lpstr>
      <vt:lpstr>Household Size Data</vt:lpstr>
      <vt:lpstr>PPH Consumption Graph</vt:lpstr>
      <vt:lpstr>PPH - Low</vt:lpstr>
      <vt:lpstr>PPH - High</vt:lpstr>
      <vt:lpstr>Household Size Summary</vt:lpstr>
      <vt:lpstr>'PPH (2)'!Measured__SA__Consumption</vt:lpstr>
      <vt:lpstr>Measured__SA__Consumption</vt:lpstr>
      <vt:lpstr>'PPH (2)'!SA_Measured_Consumption</vt:lpstr>
      <vt:lpstr>SA_Measured_Consumption</vt:lpstr>
      <vt:lpstr>'PPH (2)'!Theortical_Consumption___Average</vt:lpstr>
      <vt:lpstr>Theortical_Consumption___Average</vt:lpstr>
      <vt:lpstr>'PPH (2)'!Theortical_Consumption___High</vt:lpstr>
      <vt:lpstr>Theortical_Consumption___High</vt:lpstr>
      <vt:lpstr>'PPH (2)'!Theortical_Consumption___Low</vt:lpstr>
      <vt:lpstr>Theortical_Consumption___Low</vt:lpstr>
      <vt:lpstr>'PPH (2)'!Theortical_Consumption_Average</vt:lpstr>
      <vt:lpstr>Theortical_Consumption_Average</vt:lpstr>
      <vt:lpstr>'PPH (2)'!Theortical_Consumption_High</vt:lpstr>
      <vt:lpstr>Theortical_Consumption_High</vt:lpstr>
      <vt:lpstr>'PPH (2)'!Theortical_Consumption_Low</vt:lpstr>
      <vt:lpstr>Theortical_Consumption_Low</vt:lpstr>
    </vt:vector>
  </TitlesOfParts>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Melissa Crouch</dc:creator>
  <cp:lastModifiedBy>Jacobs, Heinz, Prof &lt;hejacobs@sun.ac.za&gt;</cp:lastModifiedBy>
  <dcterms:created xsi:type="dcterms:W3CDTF">2019-05-14T13:54:31Z</dcterms:created>
  <dcterms:modified xsi:type="dcterms:W3CDTF">2021-07-14T17:42:25Z</dcterms:modified>
</cp:coreProperties>
</file>